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20" windowWidth="15480" windowHeight="6585" tabRatio="533"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 name="Sheet1" sheetId="36" r:id="rId36"/>
  </sheets>
  <externalReferences>
    <externalReference r:id="rId39"/>
    <externalReference r:id="rId40"/>
    <externalReference r:id="rId41"/>
  </externalReferences>
  <definedNames>
    <definedName name="_xlfn.COUNTIFS" hidden="1">#NAME?</definedName>
    <definedName name="_xlfn.SUMIFS" hidden="1">#NAME?</definedName>
    <definedName name="Nguyennhan" localSheetId="23">'[2]Nguyen_nhan'!$B$3:$B$16</definedName>
    <definedName name="Nguyennhan" localSheetId="24">'[2]Nguyen_nhan'!$B$3:$B$16</definedName>
    <definedName name="Nguyennhan" localSheetId="25">'[2]Nguyen_nhan'!$B$3:$B$16</definedName>
    <definedName name="Nguyennhan" localSheetId="26">'[2]Nguyen_nhan'!$B$3:$B$16</definedName>
    <definedName name="Nguyennhan" localSheetId="27">'[2]Nguyen_nhan'!$B$3:$B$16</definedName>
    <definedName name="Nguyennhan" localSheetId="28">'[2]Nguyen_nhan'!$B$3:$B$16</definedName>
    <definedName name="Nguyennhan" localSheetId="29">'[2]Nguyen_nhan'!$B$3:$B$16</definedName>
    <definedName name="Nguyennhan" localSheetId="30">'[2]Nguyen_nhan'!$B$3:$B$16</definedName>
    <definedName name="Nguyennhan" localSheetId="31">'[2]Nguyen_nhan'!$B$3:$B$16</definedName>
    <definedName name="Nguyennhan" localSheetId="32">'[2]Nguyen_nhan'!$B$3:$B$16</definedName>
    <definedName name="Nguyennhan" localSheetId="33">'[2]Nguyen_nhan'!$B$3:$B$16</definedName>
    <definedName name="Nguyennhan" localSheetId="34">'[2]Nguyen_nhan'!$B$3:$B$16</definedName>
    <definedName name="Nguyennhan">#REF!</definedName>
    <definedName name="_xlnm.Print_Area" localSheetId="12">'01'!$A$1:$DG$26</definedName>
    <definedName name="_xlnm.Print_Area" localSheetId="14">'02'!$A$1:$DR$26</definedName>
    <definedName name="_xlnm.Print_Area" localSheetId="16">'03'!$A$1:$DR$27</definedName>
    <definedName name="_xlnm.Print_Area" localSheetId="18">'04'!$A$1:$DY$26</definedName>
    <definedName name="_xlnm.Print_Area" localSheetId="21">'06'!$A$1:$S$70</definedName>
    <definedName name="_xlnm.Print_Area" localSheetId="22">'07'!$A$1:$T$70</definedName>
    <definedName name="_xlnm.Print_Area" localSheetId="23">'08'!$A$1:$N$27</definedName>
    <definedName name="_xlnm.Print_Area" localSheetId="26">'11'!$A$1:$U$28</definedName>
    <definedName name="_xlnm.Print_Area" localSheetId="1">'Mãu BC mien giam 8'!$A$1:$N$36</definedName>
    <definedName name="_xlnm.Print_Area" localSheetId="15">'PT02'!$A$1:$K$40</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A1" authorId="0">
      <text>
        <r>
          <rPr>
            <b/>
            <sz val="9"/>
            <rFont val="Tahoma"/>
            <family val="2"/>
          </rPr>
          <t>GiadinhBaCuc:</t>
        </r>
        <r>
          <rPr>
            <sz val="9"/>
            <rFont val="Tahoma"/>
            <family val="2"/>
          </rPr>
          <t xml:space="preserve">
12. Biểu mẫu số 12/TK-THA
12.1. Nội dung
Phản ánh tình hình tố cáo và giải quyết tố cáo về thi hành án dân sự trong các kỳ báo cáo của Chi cục Thi hành án dân sự, Cục Thi hành án dân sự.
12.2. Tổ chức, cá nhân sử dụng biểu mẫu
Biểu mẫu này dùng cho Chi cục Thi hành án dân sự và Cục Thi hành án dân sự.
12.3. Ghi chép và nguồn số liệu
Số liệu được lấy từ hồ sơ thi hành án, hồ sơ giải quyết tố cáo, các sổ liên quan đến việc giải quyết tố cáo của Chi cục Thi hành án dân sự và Cục Thi hành án dân sự. 
Việc ghi chép, thực hiện tương tự Biểu mẫu số 08/TK-THA. Riêng việc tính toán: Cột 1 = Cột 2 + Cột 3; Cột 4 = Cột 5 + Cột 6; Cột 7 = Cột 8 + Cột 9; Cột 10 = Cột 11 + Cột 12 + Cột 13; Cột 14 = Cột 15 + Cột 16 + Cột 17 + Cột 18 + Cột 19.
</t>
        </r>
      </text>
    </commen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<sst xmlns="http://schemas.openxmlformats.org/spreadsheetml/2006/main" count="4173" uniqueCount="768">
  <si>
    <t>I</t>
  </si>
  <si>
    <t>II</t>
  </si>
  <si>
    <t xml:space="preserve">Tổng số
</t>
  </si>
  <si>
    <t>Số việc</t>
  </si>
  <si>
    <t>NGƯỜI LẬP BIỂU</t>
  </si>
  <si>
    <t xml:space="preserve">A
</t>
  </si>
  <si>
    <t>A</t>
  </si>
  <si>
    <t>Chia ra:</t>
  </si>
  <si>
    <t>Đơn vị tính: Việc</t>
  </si>
  <si>
    <t>III</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</si>
  <si>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</si>
  <si>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</si>
  <si>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</si>
  <si>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</si>
  <si>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</si>
  <si>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</si>
  <si>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</si>
  <si>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</si>
  <si>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</si>
  <si>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</si>
  <si>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</si>
  <si>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</si>
  <si>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</si>
  <si>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</si>
  <si>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</si>
  <si>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</si>
  <si>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</si>
  <si>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</si>
  <si>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</si>
  <si>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</si>
  <si>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</si>
  <si>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</si>
  <si>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</si>
  <si>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</si>
  <si>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</si>
  <si>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</si>
  <si>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</si>
  <si>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</si>
  <si>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</si>
  <si>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</si>
  <si>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</si>
  <si>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</si>
  <si>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</si>
  <si>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</si>
  <si>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</si>
  <si>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</si>
  <si>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</si>
  <si>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</si>
  <si>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</si>
  <si>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</si>
  <si>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</si>
  <si>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</si>
  <si>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</si>
  <si>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</si>
  <si>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</si>
  <si>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</si>
  <si>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</si>
  <si>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</si>
  <si>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</si>
  <si>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</si>
  <si>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</si>
  <si>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</si>
  <si>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</si>
  <si>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</si>
  <si>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</si>
  <si>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</si>
  <si>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</si>
  <si>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</si>
  <si>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</si>
  <si>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</si>
  <si>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</si>
  <si>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</si>
  <si>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</si>
  <si>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</si>
  <si>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</si>
  <si>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</si>
  <si>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</si>
  <si>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</si>
  <si>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</si>
  <si>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</si>
  <si>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</si>
  <si>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</si>
  <si>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</si>
  <si>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</si>
  <si>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</si>
  <si>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</si>
  <si>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</si>
  <si>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</si>
  <si>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</si>
  <si>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</si>
  <si>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</si>
  <si>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</si>
  <si>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</si>
  <si>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</si>
  <si>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</si>
  <si>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</si>
  <si>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</si>
  <si>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</si>
  <si>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</si>
  <si>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</si>
  <si>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</si>
  <si>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</si>
  <si>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</si>
  <si>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</si>
  <si>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</si>
  <si>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</si>
  <si>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</si>
  <si>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</si>
  <si>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</si>
  <si>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</si>
  <si>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</si>
  <si>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</si>
  <si>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</si>
  <si>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</si>
  <si>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</si>
  <si>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</si>
  <si>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</si>
  <si>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</si>
  <si>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</si>
  <si>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</si>
  <si>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</si>
  <si>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</si>
  <si>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</si>
  <si>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</si>
  <si>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</si>
  <si>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</si>
  <si>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</si>
  <si>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</si>
  <si>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</si>
  <si>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</si>
  <si>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</si>
  <si>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</si>
  <si>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</si>
  <si>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</si>
  <si>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</si>
  <si>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</si>
  <si>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</si>
  <si>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</si>
  <si>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</si>
  <si>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</si>
  <si>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</si>
  <si>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</si>
  <si>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</si>
  <si>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</si>
  <si>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</si>
  <si>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</si>
  <si>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</si>
  <si>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</si>
  <si>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</si>
  <si>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</si>
  <si>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</si>
  <si>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</si>
  <si>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</si>
  <si>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</si>
  <si>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</si>
  <si>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</si>
  <si>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</si>
  <si>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</si>
  <si>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</si>
  <si>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</si>
  <si>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</si>
  <si>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</si>
  <si>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</si>
  <si>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</si>
  <si>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</si>
  <si>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</si>
  <si>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</si>
  <si>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</si>
  <si>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</si>
  <si>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</si>
  <si>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</si>
  <si>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</si>
  <si>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</si>
  <si>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</si>
  <si>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</si>
  <si>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</si>
  <si>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</si>
  <si>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</si>
  <si>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</si>
  <si>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</si>
  <si>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</si>
  <si>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</si>
  <si>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</si>
  <si>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</si>
  <si>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</si>
  <si>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</si>
  <si>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</si>
  <si>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</si>
  <si>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</si>
  <si>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</si>
  <si>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</si>
  <si>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</si>
  <si>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</si>
  <si>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</si>
  <si>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</si>
  <si>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</si>
  <si>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</si>
  <si>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</si>
  <si>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</si>
  <si>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</si>
  <si>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</si>
  <si>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</si>
  <si>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</si>
  <si>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</si>
  <si>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</si>
  <si>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</si>
  <si>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</si>
  <si>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</si>
  <si>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</si>
  <si>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</si>
  <si>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</si>
  <si>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</si>
  <si>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</si>
  <si>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</si>
  <si>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</si>
  <si>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</si>
  <si>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</si>
  <si>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</si>
  <si>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</si>
  <si>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</si>
  <si>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</si>
  <si>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</si>
  <si>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</si>
  <si>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</si>
  <si>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</si>
  <si>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</si>
  <si>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</si>
  <si>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</si>
  <si>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</si>
  <si>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</si>
  <si>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</si>
  <si>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</si>
  <si>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</si>
  <si>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</si>
  <si>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</si>
  <si>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</si>
  <si>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</si>
  <si>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</si>
  <si>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</si>
  <si>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</si>
  <si>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</si>
  <si>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</si>
  <si>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</si>
  <si>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</si>
  <si>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</si>
  <si>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</si>
  <si>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</si>
  <si>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</si>
  <si>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</si>
  <si>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</si>
  <si>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</si>
  <si>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</si>
  <si>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</si>
  <si>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</si>
  <si>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</si>
  <si>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</si>
  <si>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</si>
  <si>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</si>
  <si>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</si>
  <si>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</si>
  <si>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</si>
  <si>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</si>
  <si>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</si>
  <si>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</si>
  <si>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</si>
  <si>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</si>
  <si>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</si>
  <si>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</si>
  <si>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</si>
  <si>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</si>
  <si>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</si>
  <si>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</si>
  <si>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</si>
  <si>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</si>
  <si>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</si>
  <si>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</si>
  <si>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</si>
  <si>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</si>
  <si>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</si>
  <si>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</si>
  <si>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</si>
  <si>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</si>
  <si>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</si>
  <si>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</si>
  <si>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</si>
  <si>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</si>
  <si>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</si>
  <si>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</si>
  <si>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</si>
  <si>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</si>
  <si>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</si>
  <si>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</si>
  <si>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</si>
  <si>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</si>
  <si>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</si>
  <si>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</si>
  <si>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</si>
  <si>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</si>
  <si>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</si>
  <si>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</si>
  <si>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</si>
  <si>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</si>
  <si>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</si>
  <si>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</si>
  <si>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</si>
  <si>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</si>
  <si>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</si>
  <si>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</si>
  <si>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</si>
  <si>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</si>
  <si>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</si>
  <si>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</si>
  <si>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</si>
  <si>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</si>
  <si>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</si>
  <si>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</si>
  <si>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</si>
  <si>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</si>
  <si>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</si>
  <si>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</si>
  <si>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</si>
  <si>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</si>
  <si>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</si>
  <si>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</si>
  <si>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</si>
  <si>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</si>
  <si>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</si>
  <si>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</si>
  <si>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</si>
  <si>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</si>
  <si>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</si>
  <si>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</si>
  <si>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</si>
  <si>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</si>
  <si>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</si>
  <si>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</si>
  <si>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</si>
  <si>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</si>
  <si>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</si>
  <si>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</si>
  <si>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</si>
  <si>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</si>
  <si>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</si>
  <si>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</si>
  <si>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</si>
  <si>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</si>
  <si>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</si>
  <si>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</si>
  <si>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</si>
  <si>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</si>
  <si>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</si>
  <si>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</si>
  <si>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</si>
  <si>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</si>
  <si>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</si>
  <si>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</si>
  <si>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</si>
  <si>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</si>
  <si>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</si>
  <si>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</si>
  <si>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</si>
  <si>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</si>
  <si>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</si>
  <si>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</si>
  <si>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</si>
  <si>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</si>
  <si>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</si>
  <si>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</si>
  <si>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</si>
  <si>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</si>
  <si>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</si>
  <si>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</si>
  <si>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</si>
  <si>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</si>
  <si>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</si>
  <si>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</si>
  <si>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</si>
  <si>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</si>
  <si>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</si>
  <si>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</si>
  <si>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</si>
  <si>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</si>
  <si>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</si>
  <si>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</si>
  <si>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</si>
  <si>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</si>
  <si>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</si>
  <si>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</si>
  <si>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</si>
  <si>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</si>
  <si>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</si>
  <si>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</si>
  <si>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</si>
  <si>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</si>
  <si>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</si>
  <si>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</si>
  <si>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</si>
  <si>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</si>
  <si>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</si>
  <si>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</si>
  <si>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</si>
  <si>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</si>
  <si>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</si>
  <si>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</si>
  <si>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</si>
  <si>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</si>
  <si>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</si>
  <si>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</si>
  <si>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</si>
  <si>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</si>
  <si>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</si>
  <si>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</si>
  <si>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</si>
  <si>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</si>
  <si>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</si>
  <si>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</si>
  <si>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</si>
  <si>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</si>
  <si>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</si>
  <si>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</si>
  <si>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</si>
  <si>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</si>
  <si>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</si>
  <si>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</si>
  <si>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</si>
  <si>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</si>
  <si>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</si>
  <si>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</si>
  <si>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</si>
  <si>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</si>
  <si>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</si>
  <si>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</si>
  <si>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</si>
  <si>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</si>
  <si>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</si>
  <si>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</si>
  <si>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</si>
  <si>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</si>
  <si>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</si>
  <si>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</si>
  <si>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</si>
  <si>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</si>
  <si>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</si>
  <si>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</si>
  <si>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</si>
  <si>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</si>
  <si>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</si>
  <si>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</si>
  <si>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</si>
  <si>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</si>
  <si>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</si>
  <si>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</si>
  <si>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</si>
  <si>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</si>
  <si>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</si>
  <si>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</si>
  <si>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</si>
  <si>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</si>
  <si>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</si>
  <si>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</si>
  <si>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</si>
  <si>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</si>
  <si>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</si>
  <si>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</si>
  <si>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</si>
  <si>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</si>
  <si>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</si>
  <si>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</si>
  <si>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</si>
  <si>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</si>
  <si>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</si>
  <si>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</si>
  <si>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</si>
  <si>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</si>
  <si>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</si>
  <si>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</si>
  <si>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</si>
  <si>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</si>
  <si>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</si>
  <si>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</si>
  <si>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</si>
  <si>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</si>
  <si>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</si>
  <si>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</si>
  <si>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</si>
  <si>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</si>
  <si>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</si>
  <si>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</si>
  <si>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</si>
  <si>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</si>
  <si>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</si>
  <si>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</si>
  <si>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</si>
  <si>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</si>
  <si>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</si>
  <si>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</si>
  <si>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</si>
  <si>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</si>
  <si>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</si>
  <si>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</si>
  <si>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</si>
  <si>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TOÀN TỈNH</t>
  </si>
  <si>
    <t>Hòa Bình, ngày 06 tháng 01 năm 2016</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</si>
  <si>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</si>
  <si>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</si>
  <si>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</si>
  <si>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</si>
  <si>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</si>
  <si>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</si>
  <si>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</si>
  <si>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</si>
  <si>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</si>
  <si>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</si>
  <si>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</si>
  <si>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</si>
  <si>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</si>
  <si>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</si>
  <si>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</si>
  <si>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</si>
  <si>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</si>
  <si>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</si>
  <si>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</si>
  <si>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</si>
  <si>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</si>
  <si>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</si>
  <si>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</si>
  <si>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</si>
  <si>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</si>
  <si>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</si>
  <si>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</si>
  <si>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</si>
  <si>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</si>
  <si>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</si>
  <si>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V</t>
  </si>
  <si>
    <t>Tên đơn vị báo cáo:</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</si>
  <si>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</si>
  <si>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</si>
  <si>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</si>
  <si>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</si>
  <si>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</si>
  <si>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</si>
  <si>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</si>
  <si>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</si>
  <si>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</si>
  <si>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</si>
  <si>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</si>
  <si>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</si>
  <si>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</si>
  <si>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</si>
  <si>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</si>
  <si>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</si>
  <si>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</si>
  <si>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</si>
  <si>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</si>
  <si>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</si>
  <si>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</si>
  <si>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</si>
  <si>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</si>
  <si>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</si>
  <si>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</si>
  <si>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</si>
  <si>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</si>
  <si>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</si>
  <si>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Ban hành theo TT số: 01/2013/TT-BTP</t>
  </si>
  <si>
    <t xml:space="preserve"> Biểu số: 11/TK-THA</t>
  </si>
  <si>
    <t>KHIẾU NẠI VÀ GIẢI QUYẾT KHIẾU NẠI TRONG THI HÀNH ÁN DÂN SỰ</t>
  </si>
  <si>
    <t xml:space="preserve"> Ban hành kèm theo TT số: 01/2013/TT-BTP</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</si>
  <si>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</si>
  <si>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</si>
  <si>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</si>
  <si>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</si>
  <si>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</si>
  <si>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</si>
  <si>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</si>
  <si>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</si>
  <si>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</si>
  <si>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</si>
  <si>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</si>
  <si>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</si>
  <si>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</si>
  <si>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</si>
  <si>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</si>
  <si>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</si>
  <si>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</si>
  <si>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</si>
  <si>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</si>
  <si>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</si>
  <si>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</si>
  <si>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</si>
  <si>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</si>
  <si>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</si>
  <si>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</si>
  <si>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</si>
  <si>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</si>
  <si>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</si>
  <si>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</si>
  <si>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</si>
  <si>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</si>
  <si>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</si>
  <si>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</si>
  <si>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</si>
  <si>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</si>
  <si>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</si>
  <si>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</si>
  <si>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</si>
  <si>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</si>
  <si>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</si>
  <si>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</si>
  <si>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</si>
  <si>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</si>
  <si>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</si>
  <si>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</si>
  <si>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</si>
  <si>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</si>
  <si>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</si>
  <si>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</si>
  <si>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</si>
  <si>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</si>
  <si>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</si>
  <si>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</si>
  <si>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</si>
  <si>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</si>
  <si>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</si>
  <si>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</si>
  <si>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</si>
  <si>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 xml:space="preserve"> Ban hành theo TT số: 01/2013/TT-BTP</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</si>
  <si>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</si>
  <si>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</si>
  <si>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</si>
  <si>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</si>
  <si>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</si>
  <si>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</si>
  <si>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</si>
  <si>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</si>
  <si>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</si>
  <si>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</si>
  <si>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</si>
  <si>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</si>
  <si>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</si>
  <si>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</si>
  <si>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</si>
  <si>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</si>
  <si>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t xml:space="preserve">Ban hành kèm theo TT số 01/2013/TT-BTP </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</si>
  <si>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</si>
  <si>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</si>
  <si>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</si>
  <si>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</si>
  <si>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</si>
  <si>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</si>
  <si>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</si>
  <si>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</si>
  <si>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</si>
  <si>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</si>
  <si>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</si>
  <si>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</si>
  <si>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</si>
  <si>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</si>
  <si>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</si>
  <si>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</si>
  <si>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</si>
  <si>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</si>
  <si>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r>
      <t xml:space="preserve">Đơn vị gửi báo cáo: 
</t>
    </r>
    <r>
      <rPr>
        <b/>
        <sz val="11"/>
        <rFont val="Times New Roman"/>
        <family val="1"/>
      </rPr>
      <t>Cục THADS tỉnh Bạc Liêu</t>
    </r>
    <r>
      <rPr>
        <sz val="11"/>
        <rFont val="Times New Roman"/>
        <family val="1"/>
      </rPr>
      <t xml:space="preserve">
Đơn vị nhận báo cáo: 
</t>
    </r>
    <r>
      <rPr>
        <b/>
        <sz val="11"/>
        <rFont val="Times New Roman"/>
        <family val="1"/>
      </rPr>
      <t>Tổng cục THADS</t>
    </r>
  </si>
  <si>
    <t>CỤC</t>
  </si>
  <si>
    <t>TP. BẠC LIÊU</t>
  </si>
  <si>
    <t>HÒA BÌNH</t>
  </si>
  <si>
    <t>VĨNH LỢI</t>
  </si>
  <si>
    <t>GIÁ RAI</t>
  </si>
  <si>
    <t>PHƯỚC LONG</t>
  </si>
  <si>
    <t>HỒNG DÂN</t>
  </si>
  <si>
    <t>ĐÔNG HẢI</t>
  </si>
  <si>
    <t>Trang số: 01</t>
  </si>
  <si>
    <t xml:space="preserve">CỤC </t>
  </si>
  <si>
    <t>LÊ VĂN THUẦN</t>
  </si>
  <si>
    <t>NGUYỄN HỮU BẰNG</t>
  </si>
  <si>
    <t>NGUYÊN THÀNH DIÊN</t>
  </si>
  <si>
    <t>NGUYỄN HẢI ĐĂNG</t>
  </si>
  <si>
    <t>HUỲNH QUANG TẤN</t>
  </si>
  <si>
    <t>TRẦN THANH KHANG</t>
  </si>
  <si>
    <t>Chi cục TP. Bạc Liêu</t>
  </si>
  <si>
    <t>TRẦN QUỐC CƯỜNG</t>
  </si>
  <si>
    <t>NGUYỄN VĂN TÂN</t>
  </si>
  <si>
    <t>HUỲNH KIM MẪN</t>
  </si>
  <si>
    <t>NGUYỄN HOÀNG TÂN</t>
  </si>
  <si>
    <t>Chi cục H. Hòa Bình</t>
  </si>
  <si>
    <t xml:space="preserve"> NGUYỄN HỮU THẲNG</t>
  </si>
  <si>
    <t>LIÊN XIẾU HUA</t>
  </si>
  <si>
    <t>PHẠM VĂN CƯỜNG</t>
  </si>
  <si>
    <t>Chi cục H. Vĩnh Lợi</t>
  </si>
  <si>
    <t>NGUYỄN THỊ CHI</t>
  </si>
  <si>
    <t>TRẦN THỊ CHÚC LINH</t>
  </si>
  <si>
    <t>VÕ MINH TRUNG</t>
  </si>
  <si>
    <t>PHẠM PHƯỚC ĐOAN</t>
  </si>
  <si>
    <t>ĐOÀN KIM THANH</t>
  </si>
  <si>
    <t>QUÁCH THỊ BÍCH VÂN</t>
  </si>
  <si>
    <t>Chi cục TX. Giá Rai</t>
  </si>
  <si>
    <t>LÊ THANH NHÂN</t>
  </si>
  <si>
    <t>NGUYỄN NGỌC SANG</t>
  </si>
  <si>
    <t>TRẦN THANH QUỐC</t>
  </si>
  <si>
    <t>NGUYỄN DUYÊN ÁI</t>
  </si>
  <si>
    <t xml:space="preserve"> TRẦN VĂN LẦU</t>
  </si>
  <si>
    <t>Chi cục H. Phước Long</t>
  </si>
  <si>
    <t>LÊ NGỌC HÀ</t>
  </si>
  <si>
    <t>Chi cục H. Hồng Dân</t>
  </si>
  <si>
    <t>NGUYỄN VĂN THIỆN</t>
  </si>
  <si>
    <t>TRẦN HOÀNG DUY</t>
  </si>
  <si>
    <t>TRẦN QUỐC TRUNG</t>
  </si>
  <si>
    <t>HỮU THỊ CHIÊN</t>
  </si>
  <si>
    <t>Chi cục H. Đông Hải</t>
  </si>
  <si>
    <t>TRỊNH VIỆT HƯNG</t>
  </si>
  <si>
    <t>TRỊNH VĂN THUẦN</t>
  </si>
  <si>
    <t>LÊ MINH PHƯỚC</t>
  </si>
  <si>
    <t>DƯƠNG BẠC LIÊU</t>
  </si>
  <si>
    <t>LÊ VĂN ÚT TỎA</t>
  </si>
  <si>
    <t>Chi cục THADS TP. Bạc Liêu</t>
  </si>
  <si>
    <t>Chi cục THADS H. Vĩnh Lợi</t>
  </si>
  <si>
    <t>Chi cục THADS H. Hòa Bình</t>
  </si>
  <si>
    <t>Chi cục THADS H. Phước Long</t>
  </si>
  <si>
    <t>Chi cục THADS H. Hồng Dân</t>
  </si>
  <si>
    <t>Chi cục THADS H. Giá Rai</t>
  </si>
  <si>
    <t>Chi cục THADS H. Đông Hải</t>
  </si>
  <si>
    <t>Chi cục THADS H Hòa Bình</t>
  </si>
  <si>
    <t>Chi cục THADS H.Giá Rai</t>
  </si>
  <si>
    <t>Chi cục THADS H.Hồng Dân</t>
  </si>
  <si>
    <t>TP</t>
  </si>
  <si>
    <t>Cục</t>
  </si>
  <si>
    <t>Hòa Bình</t>
  </si>
  <si>
    <t>Vĩnh Lợi</t>
  </si>
  <si>
    <t>Phước Long</t>
  </si>
  <si>
    <t>Hồng Dân</t>
  </si>
  <si>
    <t>Giá Rai</t>
  </si>
  <si>
    <t>Đông Hải</t>
  </si>
  <si>
    <r>
      <t xml:space="preserve">Ban hành theo TT số: 08/2015/TT-BTP                                               </t>
    </r>
    <r>
      <rPr>
        <b/>
        <sz val="12"/>
        <rFont val="Times New Roman"/>
        <family val="1"/>
      </rPr>
      <t>Chủ động thi hành án</t>
    </r>
  </si>
  <si>
    <t>Đơn vị nhận báo cáo: 
Cục THADS tỉnh Bạc Liêu</t>
  </si>
  <si>
    <t>Tổng cục THADS</t>
  </si>
  <si>
    <r>
      <t xml:space="preserve">Đơn vị báo cáo: 
</t>
    </r>
    <r>
      <rPr>
        <b/>
        <sz val="12"/>
        <rFont val="Times New Roman"/>
        <family val="1"/>
      </rPr>
      <t>Cục THADS tỉnh Bạc Liêu</t>
    </r>
  </si>
  <si>
    <t>Thu cho Ngân sách nhà nước, tổ chức, cá nhân được thi hành</t>
  </si>
  <si>
    <t>CTHADS tỉnh Bạc Liêu</t>
  </si>
  <si>
    <t>PHÓ CỤC TRƯỞNG</t>
  </si>
  <si>
    <t>Chi cục THADS TX. Giá Rai</t>
  </si>
  <si>
    <t>Chi cục THADS TX.Giá Rai</t>
  </si>
  <si>
    <t>Viện KSND cấp cao</t>
  </si>
  <si>
    <t>NGUYỄN MINH ĐƯƠNG</t>
  </si>
  <si>
    <t>VÕ THÀNH TƯƠI</t>
  </si>
  <si>
    <t>Nguyễn Thị Loan Thảo</t>
  </si>
  <si>
    <t>Kiểm tra mẩu 4</t>
  </si>
  <si>
    <t>Kiểm tra mẫu 4</t>
  </si>
  <si>
    <t>kiểm tra mẫu 4</t>
  </si>
  <si>
    <t>Đơn vị tính: việc</t>
  </si>
  <si>
    <t>Nguyễn Hữu Bằng</t>
  </si>
  <si>
    <t>Kiểm tra</t>
  </si>
  <si>
    <t>kiểm  tra</t>
  </si>
  <si>
    <t>LIÊU TẤN CÔNG</t>
  </si>
  <si>
    <t>tổng</t>
  </si>
  <si>
    <t>Dân sự trong hình sự</t>
  </si>
  <si>
    <t>NGUYỄN THỊ LOAN THẢO</t>
  </si>
  <si>
    <t>LÊ VĂN THỨC</t>
  </si>
  <si>
    <t>TRẦN QUỐC KHEN</t>
  </si>
  <si>
    <t>LÊ VĂN ĐÔ</t>
  </si>
  <si>
    <t>LƯU THẾ TUYỀN</t>
  </si>
  <si>
    <t>TRẦN THANH TIỀN</t>
  </si>
  <si>
    <t>TRẦN MINH QUAN</t>
  </si>
  <si>
    <t>TỔNG</t>
  </si>
  <si>
    <t>MỚI</t>
  </si>
  <si>
    <t>XONG</t>
  </si>
  <si>
    <t>ĐANG</t>
  </si>
  <si>
    <t>CHƯA</t>
  </si>
  <si>
    <t>08 tháng / năm 2018</t>
  </si>
  <si>
    <t>Bạc Liêu, ngày 05 tháng 06 năm 2018</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</si>
</sst>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0"/>
    <numFmt numFmtId="211" formatCode="[$-42A]dd\ mmmm\ yyyy"/>
    <numFmt numFmtId="212" formatCode="[$-42A]h:mm:ss\ AM/PM"/>
    <numFmt numFmtId="213" formatCode="#.##0.000"/>
    <numFmt numFmtId="214" formatCode="#.##0.00"/>
    <numFmt numFmtId="215" formatCode="#.##0.0"/>
    <numFmt numFmtId="216" formatCode="#.##0."/>
    <numFmt numFmtId="217" formatCode="#.##"/>
    <numFmt numFmtId="218" formatCode="#.#"/>
    <numFmt numFmtId="219" formatCode="#.##0\ &quot;₫&quot;"/>
    <numFmt numFmtId="220" formatCode="#.##0\ _₫"/>
    <numFmt numFmtId="221" formatCode="#.###"/>
    <numFmt numFmtId="222" formatCode="_-* #.##0\ _₫_-;\-* #.##0\ _₫_-;_-* &quot;-&quot;\ _₫_-;_-@_-"/>
  </numFmts>
  <fonts count="184">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3"/>
      <name val="Arial"/>
      <family val="2"/>
    </font>
    <font>
      <b/>
      <sz val="8"/>
      <name val="Arial"/>
      <family val="2"/>
    </font>
    <font>
      <sz val="12"/>
      <name val=".VnTimeH"/>
      <family val="2"/>
    </font>
    <font>
      <sz val="11"/>
      <name val=".VnHelvetInsH"/>
      <family val="2"/>
    </font>
    <font>
      <sz val="10"/>
      <name val=".VnHelvetInsH"/>
      <family val="2"/>
    </font>
    <font>
      <sz val="10"/>
      <name val=".VnTimeH"/>
      <family val="2"/>
    </font>
    <font>
      <b/>
      <sz val="12"/>
      <color indexed="8"/>
      <name val="Times New Roman"/>
      <family val="1"/>
    </font>
    <font>
      <b/>
      <sz val="10"/>
      <color indexed="10"/>
      <name val="Times New Roman"/>
      <family val="1"/>
    </font>
    <font>
      <b/>
      <sz val="8"/>
      <color indexed="10"/>
      <name val="Times New Roman"/>
      <family val="1"/>
    </font>
    <font>
      <b/>
      <sz val="7"/>
      <name val="Times New Roman"/>
      <family val="1"/>
    </font>
    <font>
      <b/>
      <sz val="8"/>
      <color indexed="8"/>
      <name val="Times New Roman"/>
      <family val="1"/>
    </font>
    <font>
      <sz val="7"/>
      <name val="Times New Roman"/>
      <family val="1"/>
    </font>
    <font>
      <b/>
      <sz val="11"/>
      <color indexed="8"/>
      <name val="Times New Roman"/>
      <family val="1"/>
    </font>
    <font>
      <sz val="12"/>
      <color indexed="8"/>
      <name val="Times New Roman"/>
      <family val="1"/>
    </font>
    <font>
      <sz val="10"/>
      <color indexed="8"/>
      <name val="Times New Roman"/>
      <family val="1"/>
    </font>
    <font>
      <b/>
      <sz val="16"/>
      <name val="Times New Roman"/>
      <family val="1"/>
    </font>
    <font>
      <b/>
      <sz val="11"/>
      <color indexed="60"/>
      <name val="Times New Roman"/>
      <family val="1"/>
    </font>
    <font>
      <sz val="11"/>
      <color indexed="60"/>
      <name val="Times New Roman"/>
      <family val="1"/>
    </font>
    <font>
      <b/>
      <sz val="8"/>
      <color indexed="60"/>
      <name val="Times New Roman"/>
      <family val="1"/>
    </font>
    <font>
      <b/>
      <sz val="8"/>
      <name val=".VnTime"/>
      <family val="2"/>
    </font>
    <font>
      <b/>
      <sz val="6"/>
      <name val="Times New Roman"/>
      <family val="1"/>
    </font>
    <font>
      <b/>
      <sz val="7"/>
      <color indexed="8"/>
      <name val="Times New Roman"/>
      <family val="1"/>
    </font>
    <font>
      <b/>
      <sz val="10"/>
      <name val=".VnTime"/>
      <family val="2"/>
    </font>
    <font>
      <b/>
      <sz val="7"/>
      <color indexed="10"/>
      <name val="Times New Roman"/>
      <family val="1"/>
    </font>
    <font>
      <b/>
      <sz val="10"/>
      <color indexed="60"/>
      <name val="Times New Roman"/>
      <family val="1"/>
    </font>
    <font>
      <sz val="8"/>
      <name val=".VnTimeH"/>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Times New Roman"/>
      <family val="1"/>
    </font>
    <font>
      <sz val="8"/>
      <color indexed="10"/>
      <name val=".VnTime"/>
      <family val="2"/>
    </font>
    <font>
      <sz val="8"/>
      <color indexed="10"/>
      <name val=".VnTimeH"/>
      <family val="2"/>
    </font>
    <font>
      <sz val="9"/>
      <color indexed="10"/>
      <name val=".VnTime"/>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8"/>
      <color theme="1"/>
      <name val="Times New Roman"/>
      <family val="1"/>
    </font>
    <font>
      <b/>
      <sz val="9"/>
      <color rgb="FFFF0000"/>
      <name val="Times New Roman"/>
      <family val="2"/>
    </font>
    <font>
      <b/>
      <sz val="8"/>
      <color rgb="FFFF0000"/>
      <name val="Times New Roman"/>
      <family val="2"/>
    </font>
    <font>
      <b/>
      <sz val="7"/>
      <color rgb="FFFF0000"/>
      <name val="Times New Roman"/>
      <family val="2"/>
    </font>
    <font>
      <sz val="8"/>
      <color rgb="FFFF0000"/>
      <name val=".VnTime"/>
      <family val="2"/>
    </font>
    <font>
      <sz val="8"/>
      <color rgb="FFFF0000"/>
      <name val=".VnTimeH"/>
      <family val="2"/>
    </font>
    <font>
      <sz val="9"/>
      <color rgb="FFFF0000"/>
      <name val=".VnTime"/>
      <family val="2"/>
    </font>
    <font>
      <sz val="11"/>
      <color rgb="FFFF0000"/>
      <name val="Times New Roman"/>
      <family val="1"/>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23"/>
        <bgColor indexed="64"/>
      </patternFill>
    </fill>
    <fill>
      <patternFill patternType="solid">
        <fgColor rgb="FFC00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thin"/>
      <right style="thin"/>
      <top style="double"/>
      <bottom>
        <color indexed="63"/>
      </bottom>
    </border>
    <border>
      <left style="double"/>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9"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59"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59"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59"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59"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59"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59"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59"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59"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59"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59"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59"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60"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60"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60"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60"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60"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60"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60"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60"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60"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60"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60"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60"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61"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62" fillId="37" borderId="1" applyNumberFormat="0" applyAlignment="0" applyProtection="0"/>
    <xf numFmtId="0" fontId="45" fillId="38" borderId="2" applyNumberFormat="0" applyAlignment="0" applyProtection="0"/>
    <xf numFmtId="0" fontId="45" fillId="38" borderId="2" applyNumberFormat="0" applyAlignment="0" applyProtection="0"/>
    <xf numFmtId="0" fontId="163" fillId="39" borderId="3" applyNumberFormat="0" applyAlignment="0" applyProtection="0"/>
    <xf numFmtId="0" fontId="46" fillId="40" borderId="4" applyNumberFormat="0" applyAlignment="0" applyProtection="0"/>
    <xf numFmtId="0" fontId="46" fillId="4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65"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66"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67"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68"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6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69" fillId="42" borderId="1" applyNumberFormat="0" applyAlignment="0" applyProtection="0"/>
    <xf numFmtId="0" fontId="52" fillId="9" borderId="2" applyNumberFormat="0" applyAlignment="0" applyProtection="0"/>
    <xf numFmtId="0" fontId="52" fillId="9" borderId="2" applyNumberFormat="0" applyAlignment="0" applyProtection="0"/>
    <xf numFmtId="0" fontId="170"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71"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72"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7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74"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75"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895">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9"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60"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8" fillId="3" borderId="20" xfId="136" applyNumberFormat="1" applyFont="1" applyFill="1" applyBorder="1" applyAlignment="1">
      <alignment vertical="center"/>
      <protection/>
    </xf>
    <xf numFmtId="3" fontId="63" fillId="3" borderId="20" xfId="136" applyNumberFormat="1" applyFont="1" applyFill="1" applyBorder="1" applyAlignment="1">
      <alignment vertical="center"/>
      <protection/>
    </xf>
    <xf numFmtId="49" fontId="64"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7"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5"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8" applyNumberFormat="1" applyFont="1" applyFill="1" applyBorder="1" applyAlignment="1">
      <alignment horizontal="center" vertical="center"/>
      <protection/>
    </xf>
    <xf numFmtId="3" fontId="38"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40"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8"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8"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47"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7"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2" fillId="0" borderId="0" xfId="139" applyNumberFormat="1" applyFont="1">
      <alignment/>
      <protection/>
    </xf>
    <xf numFmtId="49" fontId="0" fillId="47"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22" xfId="139" applyNumberFormat="1" applyFont="1" applyBorder="1" applyAlignment="1">
      <alignment horizontal="left"/>
      <protection/>
    </xf>
    <xf numFmtId="49" fontId="7" fillId="0" borderId="22"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7" borderId="20"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47"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20" xfId="139" applyFont="1" applyBorder="1" applyAlignment="1">
      <alignment horizontal="center" vertical="center"/>
      <protection/>
    </xf>
    <xf numFmtId="0" fontId="11" fillId="47" borderId="20" xfId="139" applyFont="1" applyFill="1" applyBorder="1" applyAlignment="1">
      <alignment horizontal="left" vertical="center"/>
      <protection/>
    </xf>
    <xf numFmtId="9" fontId="32" fillId="0" borderId="0" xfId="147" applyFont="1" applyAlignment="1">
      <alignment vertical="center"/>
    </xf>
    <xf numFmtId="0" fontId="10" fillId="0" borderId="23"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7"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22" xfId="139" applyNumberFormat="1" applyFont="1" applyBorder="1" applyAlignment="1">
      <alignment/>
      <protection/>
    </xf>
    <xf numFmtId="49" fontId="11" fillId="0" borderId="20" xfId="139" applyNumberFormat="1" applyFont="1" applyFill="1" applyBorder="1" applyAlignment="1">
      <alignment horizontal="center" vertical="center" wrapText="1"/>
      <protection/>
    </xf>
    <xf numFmtId="49" fontId="10" fillId="0" borderId="24"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5"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protection/>
    </xf>
    <xf numFmtId="49" fontId="24" fillId="0" borderId="20"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20" xfId="139" applyNumberFormat="1" applyFont="1" applyFill="1" applyBorder="1" applyAlignment="1">
      <alignment horizontal="center" vertical="center"/>
      <protection/>
    </xf>
    <xf numFmtId="3" fontId="75" fillId="3" borderId="20" xfId="139" applyNumberFormat="1" applyFont="1" applyFill="1" applyBorder="1" applyAlignment="1">
      <alignment horizontal="center" vertical="center"/>
      <protection/>
    </xf>
    <xf numFmtId="3" fontId="35" fillId="4" borderId="20" xfId="139" applyNumberFormat="1" applyFont="1" applyFill="1" applyBorder="1" applyAlignment="1">
      <alignment horizontal="center" vertical="center"/>
      <protection/>
    </xf>
    <xf numFmtId="3" fontId="11" fillId="44" borderId="20"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3" fontId="10" fillId="47" borderId="20" xfId="139" applyNumberFormat="1" applyFont="1" applyFill="1" applyBorder="1" applyAlignment="1">
      <alignment horizontal="center" vertical="center"/>
      <protection/>
    </xf>
    <xf numFmtId="49" fontId="11" fillId="0" borderId="23" xfId="139" applyNumberFormat="1" applyFont="1" applyBorder="1" applyAlignment="1">
      <alignment horizontal="center" vertical="center"/>
      <protection/>
    </xf>
    <xf numFmtId="49" fontId="10" fillId="0" borderId="23" xfId="139" applyNumberFormat="1" applyFont="1" applyBorder="1" applyAlignment="1">
      <alignment horizontal="center" vertical="center"/>
      <protection/>
    </xf>
    <xf numFmtId="3" fontId="10" fillId="0" borderId="20"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4" xfId="139" applyFont="1" applyBorder="1">
      <alignment/>
      <protection/>
    </xf>
    <xf numFmtId="0" fontId="32" fillId="0" borderId="0" xfId="139" applyFont="1" applyBorder="1">
      <alignment/>
      <protection/>
    </xf>
    <xf numFmtId="0" fontId="17" fillId="0" borderId="20" xfId="139" applyFont="1" applyBorder="1" applyAlignment="1">
      <alignment horizontal="center" vertical="center" wrapText="1"/>
      <protection/>
    </xf>
    <xf numFmtId="0" fontId="24" fillId="0" borderId="23" xfId="139" applyFont="1" applyFill="1" applyBorder="1" applyAlignment="1">
      <alignment horizontal="center" vertical="center"/>
      <protection/>
    </xf>
    <xf numFmtId="0" fontId="24" fillId="0" borderId="20" xfId="139" applyFont="1" applyFill="1" applyBorder="1" applyAlignment="1">
      <alignment horizontal="center" vertical="center"/>
      <protection/>
    </xf>
    <xf numFmtId="0" fontId="24" fillId="0" borderId="20" xfId="139" applyFont="1" applyBorder="1" applyAlignment="1">
      <alignment horizontal="center" vertical="center"/>
      <protection/>
    </xf>
    <xf numFmtId="3" fontId="25" fillId="3" borderId="20" xfId="139" applyNumberFormat="1" applyFont="1" applyFill="1" applyBorder="1" applyAlignment="1">
      <alignment horizontal="center" vertical="center"/>
      <protection/>
    </xf>
    <xf numFmtId="3" fontId="41" fillId="3" borderId="20"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11"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7" borderId="22" xfId="139" applyNumberFormat="1" applyFont="1" applyFill="1" applyBorder="1" applyAlignment="1">
      <alignment horizontal="center"/>
      <protection/>
    </xf>
    <xf numFmtId="49" fontId="10" fillId="0" borderId="22"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44" borderId="20" xfId="139" applyNumberFormat="1" applyFont="1" applyFill="1" applyBorder="1" applyAlignment="1">
      <alignment horizontal="center" vertical="center"/>
      <protection/>
    </xf>
    <xf numFmtId="3" fontId="32" fillId="0" borderId="20" xfId="139" applyNumberFormat="1" applyFont="1" applyBorder="1" applyAlignment="1">
      <alignment horizontal="center" vertical="center"/>
      <protection/>
    </xf>
    <xf numFmtId="0" fontId="10" fillId="0" borderId="20" xfId="139" applyFont="1" applyBorder="1" applyAlignment="1">
      <alignment horizontal="center" vertical="center"/>
      <protection/>
    </xf>
    <xf numFmtId="3" fontId="10" fillId="0" borderId="20" xfId="139" applyNumberFormat="1" applyFont="1" applyFill="1" applyBorder="1" applyAlignment="1">
      <alignment horizontal="center" vertical="center"/>
      <protection/>
    </xf>
    <xf numFmtId="3" fontId="32" fillId="0" borderId="20"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7"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22" xfId="139" applyNumberFormat="1" applyFont="1" applyBorder="1" applyAlignment="1">
      <alignment/>
      <protection/>
    </xf>
    <xf numFmtId="3" fontId="24" fillId="0" borderId="20" xfId="139" applyNumberFormat="1" applyFont="1" applyBorder="1" applyAlignment="1">
      <alignment horizontal="center" vertical="center"/>
      <protection/>
    </xf>
    <xf numFmtId="49" fontId="32" fillId="47" borderId="0" xfId="139" applyNumberFormat="1" applyFont="1" applyFill="1" applyAlignment="1">
      <alignment vertical="center"/>
      <protection/>
    </xf>
    <xf numFmtId="3" fontId="32" fillId="47" borderId="20" xfId="139" applyNumberFormat="1" applyFont="1" applyFill="1" applyBorder="1" applyAlignment="1">
      <alignment horizontal="center" vertical="center"/>
      <protection/>
    </xf>
    <xf numFmtId="3" fontId="97" fillId="0" borderId="20" xfId="139" applyNumberFormat="1" applyFont="1" applyBorder="1" applyAlignment="1">
      <alignment horizontal="center" vertical="center"/>
      <protection/>
    </xf>
    <xf numFmtId="0" fontId="10" fillId="0" borderId="19" xfId="139"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39" applyNumberFormat="1" applyFont="1" applyFill="1" applyBorder="1" applyAlignment="1">
      <alignment horizontal="center" vertical="center"/>
      <protection/>
    </xf>
    <xf numFmtId="3" fontId="24" fillId="0" borderId="19" xfId="139" applyNumberFormat="1" applyFont="1" applyFill="1" applyBorder="1" applyAlignment="1">
      <alignment horizontal="center" vertical="center"/>
      <protection/>
    </xf>
    <xf numFmtId="3" fontId="32" fillId="0" borderId="19" xfId="139" applyNumberFormat="1" applyFont="1" applyFill="1" applyBorder="1" applyAlignment="1">
      <alignment vertical="center"/>
      <protection/>
    </xf>
    <xf numFmtId="3" fontId="98" fillId="0" borderId="19"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7"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7"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7" xfId="139" applyNumberFormat="1" applyFont="1" applyFill="1" applyBorder="1" applyAlignment="1">
      <alignment horizontal="center" vertical="center"/>
      <protection/>
    </xf>
    <xf numFmtId="3" fontId="11" fillId="44" borderId="27" xfId="139" applyNumberFormat="1" applyFont="1" applyFill="1" applyBorder="1" applyAlignment="1">
      <alignment horizontal="center" vertical="center"/>
      <protection/>
    </xf>
    <xf numFmtId="3" fontId="11" fillId="44" borderId="23"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7"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20"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44" borderId="20"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49" fontId="7" fillId="4" borderId="20" xfId="0" applyNumberFormat="1" applyFont="1" applyFill="1" applyBorder="1" applyAlignment="1">
      <alignment horizontal="center"/>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3" fontId="8" fillId="0" borderId="20"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11" fillId="0" borderId="20" xfId="0" applyNumberFormat="1" applyFont="1" applyFill="1" applyBorder="1" applyAlignment="1">
      <alignment horizontal="left"/>
    </xf>
    <xf numFmtId="49" fontId="7" fillId="0" borderId="20" xfId="0" applyNumberFormat="1" applyFont="1" applyFill="1" applyBorder="1" applyAlignment="1">
      <alignment horizont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0"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0" fillId="0" borderId="0" xfId="0" applyNumberFormat="1" applyFont="1" applyFill="1" applyAlignment="1">
      <alignment vertical="center"/>
    </xf>
    <xf numFmtId="49" fontId="30"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Border="1" applyAlignment="1">
      <alignment/>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0" fillId="0" borderId="0" xfId="0" applyNumberFormat="1" applyFont="1" applyFill="1" applyBorder="1" applyAlignment="1">
      <alignment horizontal="center" wrapText="1"/>
    </xf>
    <xf numFmtId="0" fontId="34" fillId="0" borderId="0" xfId="0" applyNumberFormat="1" applyFont="1" applyFill="1" applyBorder="1" applyAlignment="1">
      <alignment horizontal="center" wrapText="1"/>
    </xf>
    <xf numFmtId="49" fontId="0" fillId="0" borderId="0" xfId="0" applyNumberFormat="1" applyFill="1" applyBorder="1" applyAlignment="1">
      <alignment/>
    </xf>
    <xf numFmtId="0" fontId="25" fillId="49" borderId="20" xfId="0" applyFont="1" applyFill="1" applyBorder="1" applyAlignment="1">
      <alignment/>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22" xfId="137" applyNumberFormat="1" applyFont="1" applyFill="1" applyBorder="1" applyAlignment="1">
      <alignment horizontal="left" vertical="center"/>
      <protection/>
    </xf>
    <xf numFmtId="49" fontId="60" fillId="0" borderId="20"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49" fontId="10" fillId="0" borderId="20" xfId="137" applyNumberFormat="1" applyFont="1" applyFill="1" applyBorder="1" applyAlignment="1">
      <alignment horizontal="left"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20"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22" xfId="140" applyNumberFormat="1" applyFont="1" applyFill="1" applyBorder="1" applyAlignment="1">
      <alignment horizontal="left"/>
      <protection/>
    </xf>
    <xf numFmtId="49" fontId="7" fillId="0" borderId="22" xfId="140" applyNumberFormat="1" applyFont="1" applyFill="1" applyBorder="1" applyAlignment="1">
      <alignment horizontal="left"/>
      <protection/>
    </xf>
    <xf numFmtId="49" fontId="17" fillId="0" borderId="20"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26" xfId="140" applyNumberFormat="1" applyFont="1" applyFill="1" applyBorder="1" applyAlignment="1">
      <alignment wrapText="1"/>
      <protection/>
    </xf>
    <xf numFmtId="49" fontId="80" fillId="0" borderId="25" xfId="140" applyNumberFormat="1" applyFont="1" applyFill="1" applyBorder="1" applyAlignment="1">
      <alignment wrapText="1"/>
      <protection/>
    </xf>
    <xf numFmtId="49" fontId="109" fillId="0" borderId="37" xfId="140" applyNumberFormat="1" applyFont="1" applyFill="1" applyBorder="1" applyAlignment="1">
      <alignment horizontal="center" wrapText="1"/>
      <protection/>
    </xf>
    <xf numFmtId="49" fontId="24" fillId="0" borderId="23" xfId="140" applyNumberFormat="1" applyFont="1" applyFill="1" applyBorder="1" applyAlignment="1">
      <alignment horizontal="center"/>
      <protection/>
    </xf>
    <xf numFmtId="49" fontId="17" fillId="0" borderId="0" xfId="140" applyNumberFormat="1" applyFont="1" applyFill="1" applyBorder="1" applyAlignment="1">
      <alignment vertical="center" textRotation="90" wrapText="1"/>
      <protection/>
    </xf>
    <xf numFmtId="49" fontId="32" fillId="0" borderId="0" xfId="140" applyNumberFormat="1" applyFont="1" applyFill="1" applyBorder="1" applyAlignment="1">
      <alignment vertical="center"/>
      <protection/>
    </xf>
    <xf numFmtId="49" fontId="32" fillId="0" borderId="0" xfId="140" applyNumberFormat="1" applyFont="1" applyFill="1" applyAlignment="1">
      <alignment vertical="center"/>
      <protection/>
    </xf>
    <xf numFmtId="49" fontId="29" fillId="0" borderId="0" xfId="140" applyNumberFormat="1" applyFont="1" applyFill="1" applyBorder="1" applyAlignment="1">
      <alignment vertical="center" textRotation="90" wrapText="1"/>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0" xfId="140" applyFont="1" applyFill="1" applyBorder="1" applyAlignment="1">
      <alignment/>
      <protection/>
    </xf>
    <xf numFmtId="0" fontId="23" fillId="0" borderId="22" xfId="140" applyFont="1" applyFill="1" applyBorder="1" applyAlignment="1">
      <alignment horizontal="left"/>
      <protection/>
    </xf>
    <xf numFmtId="0" fontId="31" fillId="0" borderId="20"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26" xfId="140" applyFont="1" applyFill="1" applyBorder="1" applyAlignment="1">
      <alignment wrapText="1"/>
      <protection/>
    </xf>
    <xf numFmtId="0" fontId="80" fillId="0" borderId="25" xfId="140" applyFont="1" applyFill="1" applyBorder="1" applyAlignment="1">
      <alignment wrapText="1"/>
      <protection/>
    </xf>
    <xf numFmtId="3" fontId="109" fillId="0" borderId="37" xfId="140" applyNumberFormat="1" applyFont="1" applyFill="1" applyBorder="1" applyAlignment="1">
      <alignment horizontal="center" wrapText="1"/>
      <protection/>
    </xf>
    <xf numFmtId="0" fontId="24" fillId="0" borderId="23" xfId="140" applyFont="1" applyFill="1" applyBorder="1" applyAlignment="1">
      <alignment horizontal="center"/>
      <protection/>
    </xf>
    <xf numFmtId="0" fontId="109" fillId="0" borderId="37" xfId="140" applyFont="1" applyFill="1" applyBorder="1" applyAlignment="1">
      <alignment horizontal="center" wrapText="1"/>
      <protection/>
    </xf>
    <xf numFmtId="0" fontId="32" fillId="0" borderId="0" xfId="140" applyFont="1" applyFill="1" applyBorder="1">
      <alignment/>
      <protection/>
    </xf>
    <xf numFmtId="9" fontId="32" fillId="0" borderId="0" xfId="150" applyFont="1" applyFill="1" applyAlignment="1">
      <alignment vertical="center"/>
    </xf>
    <xf numFmtId="0" fontId="10" fillId="0" borderId="23"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22" xfId="140" applyNumberFormat="1" applyFont="1" applyFill="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3" fontId="10" fillId="0" borderId="20" xfId="140" applyNumberFormat="1" applyFont="1" applyFill="1" applyBorder="1" applyAlignment="1">
      <alignment horizontal="center"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0" fontId="8" fillId="0" borderId="0" xfId="140" applyNumberFormat="1" applyFont="1" applyFill="1" applyAlignment="1">
      <alignment horizontal="left"/>
      <protection/>
    </xf>
    <xf numFmtId="0" fontId="10" fillId="0" borderId="0" xfId="140" applyFont="1" applyFill="1" applyAlignment="1">
      <alignment/>
      <protection/>
    </xf>
    <xf numFmtId="0" fontId="12" fillId="0" borderId="0" xfId="140" applyFont="1" applyFill="1" applyBorder="1" applyAlignment="1">
      <alignment/>
      <protection/>
    </xf>
    <xf numFmtId="0" fontId="32" fillId="0" borderId="24" xfId="140" applyFont="1" applyFill="1" applyBorder="1">
      <alignment/>
      <protection/>
    </xf>
    <xf numFmtId="0" fontId="17" fillId="0" borderId="20" xfId="140" applyFont="1" applyFill="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3" fontId="0" fillId="0" borderId="20" xfId="140" applyNumberFormat="1"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22" xfId="140" applyNumberFormat="1" applyFont="1" applyFill="1" applyBorder="1" applyAlignment="1">
      <alignment horizontal="center"/>
      <protection/>
    </xf>
    <xf numFmtId="49" fontId="10" fillId="0" borderId="22" xfId="140" applyNumberFormat="1" applyFont="1" applyFill="1" applyBorder="1" applyAlignment="1">
      <alignment/>
      <protection/>
    </xf>
    <xf numFmtId="49" fontId="32" fillId="0" borderId="0" xfId="140" applyNumberFormat="1" applyFont="1" applyFill="1" applyAlignment="1">
      <alignment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22" xfId="140" applyNumberFormat="1" applyFont="1" applyFill="1" applyBorder="1" applyAlignment="1">
      <alignment/>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27"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20" xfId="140" applyFont="1" applyFill="1" applyBorder="1" applyAlignment="1">
      <alignment horizontal="center" vertical="center" wrapText="1"/>
      <protection/>
    </xf>
    <xf numFmtId="3" fontId="23" fillId="0" borderId="20"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3" fontId="8" fillId="0" borderId="20" xfId="140" applyNumberFormat="1" applyFont="1" applyFill="1" applyBorder="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20" xfId="140" applyNumberFormat="1" applyFont="1" applyFill="1" applyBorder="1" applyAlignment="1">
      <alignment horizontal="center" vertical="center" wrapText="1"/>
      <protection/>
    </xf>
    <xf numFmtId="0" fontId="18" fillId="0" borderId="20" xfId="140" applyFont="1" applyFill="1" applyBorder="1" applyAlignment="1">
      <alignment horizontal="center"/>
      <protection/>
    </xf>
    <xf numFmtId="0" fontId="18" fillId="0" borderId="38" xfId="140" applyFont="1" applyFill="1" applyBorder="1" applyAlignment="1">
      <alignment horizontal="center"/>
      <protection/>
    </xf>
    <xf numFmtId="0" fontId="10" fillId="0" borderId="0" xfId="140"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0"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94"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85" fillId="0" borderId="0" xfId="140" applyNumberFormat="1" applyFont="1" applyFill="1">
      <alignment/>
      <protection/>
    </xf>
    <xf numFmtId="0" fontId="85" fillId="0" borderId="0" xfId="140" applyNumberFormat="1" applyFont="1" applyFill="1" applyAlignment="1">
      <alignment horizontal="center"/>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49" fontId="0" fillId="0" borderId="0" xfId="140" applyNumberFormat="1" applyFont="1" applyFill="1" applyBorder="1" applyAlignment="1">
      <alignment horizontal="left"/>
      <protection/>
    </xf>
    <xf numFmtId="49" fontId="23" fillId="0" borderId="0" xfId="140" applyNumberFormat="1" applyFont="1" applyFill="1" applyBorder="1" applyAlignment="1">
      <alignment horizontal="left"/>
      <protection/>
    </xf>
    <xf numFmtId="49" fontId="23" fillId="0" borderId="0" xfId="140" applyNumberFormat="1" applyFont="1" applyFill="1" applyAlignment="1">
      <alignment horizontal="left" wrapText="1"/>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7"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12"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24" fillId="0" borderId="22"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0" applyFont="1" applyFill="1" applyBorder="1" applyAlignment="1">
      <alignment horizontal="left"/>
    </xf>
    <xf numFmtId="49" fontId="12" fillId="4" borderId="26" xfId="0" applyNumberFormat="1" applyFont="1" applyFill="1" applyBorder="1" applyAlignment="1">
      <alignment wrapText="1"/>
    </xf>
    <xf numFmtId="49" fontId="8" fillId="0" borderId="26" xfId="0" applyNumberFormat="1" applyFont="1" applyBorder="1" applyAlignment="1">
      <alignment wrapText="1"/>
    </xf>
    <xf numFmtId="2" fontId="8" fillId="0" borderId="26" xfId="0" applyNumberFormat="1" applyFont="1" applyBorder="1" applyAlignment="1">
      <alignment horizontal="left" vertical="center" wrapText="1"/>
    </xf>
    <xf numFmtId="49" fontId="1" fillId="0" borderId="20" xfId="0" applyNumberFormat="1" applyFont="1" applyBorder="1" applyAlignment="1">
      <alignment/>
    </xf>
    <xf numFmtId="2" fontId="0" fillId="0" borderId="0" xfId="0" applyNumberFormat="1" applyFont="1" applyAlignment="1">
      <alignment horizontal="left"/>
    </xf>
    <xf numFmtId="2" fontId="1" fillId="0" borderId="0" xfId="0" applyNumberFormat="1" applyFont="1" applyAlignment="1">
      <alignment/>
    </xf>
    <xf numFmtId="2" fontId="0" fillId="0" borderId="0" xfId="0" applyNumberFormat="1" applyFont="1" applyAlignment="1">
      <alignment/>
    </xf>
    <xf numFmtId="2" fontId="7" fillId="0" borderId="0" xfId="0" applyNumberFormat="1" applyFont="1" applyAlignment="1">
      <alignment/>
    </xf>
    <xf numFmtId="2" fontId="8" fillId="0" borderId="0" xfId="0" applyNumberFormat="1" applyFont="1" applyAlignment="1">
      <alignment/>
    </xf>
    <xf numFmtId="2" fontId="7" fillId="0" borderId="0" xfId="0" applyNumberFormat="1" applyFont="1" applyAlignment="1">
      <alignment wrapText="1"/>
    </xf>
    <xf numFmtId="1" fontId="11" fillId="47" borderId="0" xfId="0" applyNumberFormat="1" applyFont="1" applyFill="1" applyBorder="1" applyAlignment="1">
      <alignment horizontal="left"/>
    </xf>
    <xf numFmtId="2" fontId="7" fillId="47" borderId="0" xfId="0" applyNumberFormat="1" applyFont="1" applyFill="1" applyAlignment="1">
      <alignment/>
    </xf>
    <xf numFmtId="2" fontId="7" fillId="47" borderId="0" xfId="0" applyNumberFormat="1" applyFont="1" applyFill="1" applyBorder="1" applyAlignment="1">
      <alignment/>
    </xf>
    <xf numFmtId="2" fontId="7" fillId="47" borderId="0" xfId="0" applyNumberFormat="1" applyFont="1" applyFill="1" applyBorder="1" applyAlignment="1">
      <alignment wrapText="1"/>
    </xf>
    <xf numFmtId="2" fontId="8" fillId="47" borderId="0" xfId="0" applyNumberFormat="1" applyFont="1" applyFill="1" applyBorder="1" applyAlignment="1">
      <alignment/>
    </xf>
    <xf numFmtId="2" fontId="0" fillId="47" borderId="0" xfId="0" applyNumberFormat="1" applyFont="1" applyFill="1" applyAlignment="1">
      <alignment/>
    </xf>
    <xf numFmtId="2" fontId="8" fillId="47" borderId="20" xfId="0" applyNumberFormat="1" applyFont="1" applyFill="1" applyBorder="1" applyAlignment="1">
      <alignment horizontal="center" vertical="center" wrapText="1"/>
    </xf>
    <xf numFmtId="2" fontId="8" fillId="47" borderId="21" xfId="0" applyNumberFormat="1" applyFont="1" applyFill="1" applyBorder="1" applyAlignment="1">
      <alignment horizontal="center" vertical="center" wrapText="1"/>
    </xf>
    <xf numFmtId="1" fontId="8" fillId="47" borderId="25" xfId="0" applyNumberFormat="1" applyFont="1" applyFill="1" applyBorder="1" applyAlignment="1">
      <alignment horizontal="center"/>
    </xf>
    <xf numFmtId="2" fontId="5" fillId="0" borderId="0" xfId="0" applyNumberFormat="1" applyFont="1" applyAlignment="1">
      <alignment horizontal="center"/>
    </xf>
    <xf numFmtId="3" fontId="12" fillId="14" borderId="20" xfId="0" applyNumberFormat="1" applyFont="1" applyFill="1" applyBorder="1" applyAlignment="1">
      <alignment/>
    </xf>
    <xf numFmtId="3" fontId="12" fillId="47" borderId="21" xfId="0" applyNumberFormat="1" applyFont="1" applyFill="1" applyBorder="1" applyAlignment="1">
      <alignment/>
    </xf>
    <xf numFmtId="3" fontId="12" fillId="14" borderId="21" xfId="0" applyNumberFormat="1" applyFont="1" applyFill="1" applyBorder="1" applyAlignment="1">
      <alignment/>
    </xf>
    <xf numFmtId="3" fontId="7" fillId="47" borderId="21" xfId="0" applyNumberFormat="1" applyFont="1" applyFill="1" applyBorder="1" applyAlignment="1">
      <alignment/>
    </xf>
    <xf numFmtId="3" fontId="0" fillId="47" borderId="20" xfId="0" applyNumberFormat="1" applyFont="1" applyFill="1" applyBorder="1" applyAlignment="1">
      <alignment/>
    </xf>
    <xf numFmtId="3" fontId="12" fillId="0" borderId="21" xfId="0" applyNumberFormat="1" applyFont="1" applyFill="1" applyBorder="1" applyAlignment="1">
      <alignment/>
    </xf>
    <xf numFmtId="3" fontId="7" fillId="0" borderId="21" xfId="0" applyNumberFormat="1" applyFont="1" applyFill="1" applyBorder="1" applyAlignment="1">
      <alignment/>
    </xf>
    <xf numFmtId="3" fontId="0" fillId="0" borderId="20" xfId="0" applyNumberFormat="1" applyFont="1" applyFill="1" applyBorder="1" applyAlignment="1">
      <alignment/>
    </xf>
    <xf numFmtId="3" fontId="12" fillId="47" borderId="20" xfId="0" applyNumberFormat="1" applyFont="1" applyFill="1" applyBorder="1" applyAlignment="1">
      <alignment/>
    </xf>
    <xf numFmtId="3" fontId="7" fillId="47" borderId="20" xfId="0" applyNumberFormat="1" applyFont="1" applyFill="1" applyBorder="1" applyAlignment="1">
      <alignment/>
    </xf>
    <xf numFmtId="3" fontId="11" fillId="14" borderId="26" xfId="0" applyNumberFormat="1" applyFont="1" applyFill="1" applyBorder="1" applyAlignment="1">
      <alignment horizontal="right"/>
    </xf>
    <xf numFmtId="3" fontId="12" fillId="47" borderId="23" xfId="0" applyNumberFormat="1" applyFont="1" applyFill="1" applyBorder="1" applyAlignment="1">
      <alignment/>
    </xf>
    <xf numFmtId="3" fontId="7" fillId="47" borderId="23" xfId="0" applyNumberFormat="1" applyFont="1" applyFill="1" applyBorder="1" applyAlignment="1">
      <alignment/>
    </xf>
    <xf numFmtId="3" fontId="0" fillId="47" borderId="20" xfId="0" applyNumberFormat="1" applyFill="1" applyBorder="1" applyAlignment="1">
      <alignment/>
    </xf>
    <xf numFmtId="4" fontId="12" fillId="14" borderId="20" xfId="0" applyNumberFormat="1" applyFont="1" applyFill="1" applyBorder="1" applyAlignment="1">
      <alignment/>
    </xf>
    <xf numFmtId="2" fontId="8" fillId="0" borderId="0" xfId="0" applyNumberFormat="1" applyFont="1" applyBorder="1" applyAlignment="1">
      <alignment/>
    </xf>
    <xf numFmtId="2" fontId="1" fillId="0" borderId="0" xfId="0" applyNumberFormat="1" applyFont="1" applyBorder="1" applyAlignment="1">
      <alignment/>
    </xf>
    <xf numFmtId="2" fontId="112" fillId="0" borderId="0" xfId="0" applyNumberFormat="1" applyFont="1" applyBorder="1" applyAlignment="1">
      <alignment/>
    </xf>
    <xf numFmtId="2" fontId="3" fillId="0" borderId="0" xfId="0" applyNumberFormat="1" applyFont="1" applyBorder="1" applyAlignment="1">
      <alignment/>
    </xf>
    <xf numFmtId="2" fontId="114" fillId="0" borderId="0" xfId="0" applyNumberFormat="1" applyFont="1" applyBorder="1" applyAlignment="1">
      <alignment horizontal="center"/>
    </xf>
    <xf numFmtId="2" fontId="1" fillId="0" borderId="0" xfId="0" applyNumberFormat="1" applyFont="1" applyBorder="1" applyAlignment="1">
      <alignment horizontal="center"/>
    </xf>
    <xf numFmtId="2" fontId="115" fillId="0" borderId="0" xfId="0" applyNumberFormat="1" applyFont="1" applyBorder="1" applyAlignment="1">
      <alignment/>
    </xf>
    <xf numFmtId="2" fontId="0" fillId="0" borderId="0" xfId="0" applyNumberFormat="1" applyFont="1" applyAlignment="1">
      <alignment/>
    </xf>
    <xf numFmtId="1" fontId="29" fillId="47" borderId="25" xfId="0" applyNumberFormat="1" applyFont="1" applyFill="1" applyBorder="1" applyAlignment="1">
      <alignment horizontal="center"/>
    </xf>
    <xf numFmtId="3" fontId="11" fillId="14" borderId="20" xfId="0" applyNumberFormat="1" applyFont="1" applyFill="1" applyBorder="1" applyAlignment="1">
      <alignment/>
    </xf>
    <xf numFmtId="3" fontId="11" fillId="47" borderId="21" xfId="0" applyNumberFormat="1" applyFont="1" applyFill="1" applyBorder="1" applyAlignment="1">
      <alignment/>
    </xf>
    <xf numFmtId="3" fontId="11" fillId="14" borderId="21" xfId="0" applyNumberFormat="1" applyFont="1" applyFill="1" applyBorder="1" applyAlignment="1">
      <alignment/>
    </xf>
    <xf numFmtId="3" fontId="10" fillId="47" borderId="20" xfId="0" applyNumberFormat="1" applyFont="1" applyFill="1" applyBorder="1" applyAlignment="1">
      <alignment/>
    </xf>
    <xf numFmtId="2" fontId="3" fillId="0" borderId="0" xfId="0" applyNumberFormat="1" applyFont="1" applyAlignment="1">
      <alignment/>
    </xf>
    <xf numFmtId="3" fontId="11" fillId="47" borderId="20" xfId="0" applyNumberFormat="1" applyFont="1" applyFill="1" applyBorder="1" applyAlignment="1">
      <alignment/>
    </xf>
    <xf numFmtId="3" fontId="11" fillId="14" borderId="20" xfId="0" applyNumberFormat="1" applyFont="1" applyFill="1" applyBorder="1" applyAlignment="1">
      <alignment horizontal="right"/>
    </xf>
    <xf numFmtId="4" fontId="12" fillId="14" borderId="20" xfId="0" applyNumberFormat="1" applyFont="1" applyFill="1" applyBorder="1" applyAlignment="1">
      <alignment/>
    </xf>
    <xf numFmtId="2" fontId="8" fillId="0" borderId="0" xfId="0" applyNumberFormat="1" applyFont="1" applyBorder="1" applyAlignment="1">
      <alignment/>
    </xf>
    <xf numFmtId="2" fontId="12" fillId="0" borderId="0" xfId="0" applyNumberFormat="1" applyFont="1" applyBorder="1" applyAlignment="1">
      <alignment wrapText="1"/>
    </xf>
    <xf numFmtId="2" fontId="0" fillId="0" borderId="0" xfId="0" applyNumberFormat="1" applyFont="1" applyBorder="1" applyAlignment="1">
      <alignment/>
    </xf>
    <xf numFmtId="2" fontId="10" fillId="0" borderId="0" xfId="0" applyNumberFormat="1" applyFont="1" applyBorder="1" applyAlignment="1">
      <alignment/>
    </xf>
    <xf numFmtId="2" fontId="0" fillId="47" borderId="0" xfId="0" applyNumberFormat="1" applyFont="1" applyFill="1" applyBorder="1" applyAlignment="1">
      <alignment horizontal="left"/>
    </xf>
    <xf numFmtId="2" fontId="1" fillId="47" borderId="0" xfId="0" applyNumberFormat="1" applyFont="1" applyFill="1" applyAlignment="1">
      <alignment/>
    </xf>
    <xf numFmtId="2" fontId="20" fillId="47" borderId="0" xfId="0" applyNumberFormat="1" applyFont="1" applyFill="1" applyAlignment="1">
      <alignment/>
    </xf>
    <xf numFmtId="2" fontId="8" fillId="47" borderId="0" xfId="0" applyNumberFormat="1" applyFont="1" applyFill="1" applyAlignment="1">
      <alignment/>
    </xf>
    <xf numFmtId="2" fontId="7" fillId="47" borderId="0" xfId="0" applyNumberFormat="1" applyFont="1" applyFill="1" applyAlignment="1">
      <alignment wrapText="1"/>
    </xf>
    <xf numFmtId="2" fontId="2" fillId="47" borderId="0" xfId="0" applyNumberFormat="1" applyFont="1" applyFill="1" applyAlignment="1">
      <alignment horizontal="center"/>
    </xf>
    <xf numFmtId="3" fontId="12" fillId="14" borderId="20" xfId="0" applyNumberFormat="1" applyFont="1" applyFill="1" applyBorder="1" applyAlignment="1">
      <alignment horizontal="right"/>
    </xf>
    <xf numFmtId="2" fontId="0" fillId="47" borderId="0" xfId="0" applyNumberFormat="1" applyFont="1" applyFill="1" applyBorder="1" applyAlignment="1">
      <alignment/>
    </xf>
    <xf numFmtId="2" fontId="1" fillId="47" borderId="0" xfId="0" applyNumberFormat="1" applyFont="1" applyFill="1" applyBorder="1" applyAlignment="1">
      <alignment/>
    </xf>
    <xf numFmtId="2" fontId="112" fillId="47" borderId="0" xfId="0" applyNumberFormat="1" applyFont="1" applyFill="1" applyBorder="1" applyAlignment="1">
      <alignment/>
    </xf>
    <xf numFmtId="2" fontId="114" fillId="47" borderId="0" xfId="0" applyNumberFormat="1" applyFont="1" applyFill="1" applyBorder="1" applyAlignment="1">
      <alignment horizontal="center"/>
    </xf>
    <xf numFmtId="2" fontId="1" fillId="47" borderId="0" xfId="0" applyNumberFormat="1" applyFont="1" applyFill="1" applyBorder="1" applyAlignment="1">
      <alignment horizontal="center"/>
    </xf>
    <xf numFmtId="2" fontId="115" fillId="47" borderId="0" xfId="0" applyNumberFormat="1" applyFont="1" applyFill="1" applyBorder="1" applyAlignment="1">
      <alignment/>
    </xf>
    <xf numFmtId="2" fontId="0" fillId="47" borderId="0" xfId="0" applyNumberFormat="1" applyFont="1" applyFill="1" applyAlignment="1">
      <alignment horizontal="left"/>
    </xf>
    <xf numFmtId="2" fontId="5" fillId="47" borderId="0" xfId="0" applyNumberFormat="1" applyFont="1" applyFill="1" applyAlignment="1">
      <alignment horizontal="center"/>
    </xf>
    <xf numFmtId="3" fontId="11" fillId="47" borderId="23" xfId="0" applyNumberFormat="1" applyFont="1" applyFill="1" applyBorder="1" applyAlignment="1">
      <alignment/>
    </xf>
    <xf numFmtId="3" fontId="7" fillId="0" borderId="23" xfId="0" applyNumberFormat="1" applyFont="1" applyFill="1" applyBorder="1" applyAlignment="1">
      <alignment/>
    </xf>
    <xf numFmtId="3" fontId="7" fillId="0" borderId="20" xfId="0" applyNumberFormat="1" applyFont="1" applyFill="1" applyBorder="1" applyAlignment="1">
      <alignment/>
    </xf>
    <xf numFmtId="2" fontId="10" fillId="47" borderId="0" xfId="0" applyNumberFormat="1" applyFont="1" applyFill="1" applyBorder="1" applyAlignment="1">
      <alignment/>
    </xf>
    <xf numFmtId="0" fontId="19" fillId="47" borderId="0" xfId="0" applyNumberFormat="1" applyFont="1" applyFill="1" applyAlignment="1">
      <alignment/>
    </xf>
    <xf numFmtId="0" fontId="1" fillId="47" borderId="0" xfId="0" applyFont="1" applyFill="1" applyBorder="1" applyAlignment="1">
      <alignment/>
    </xf>
    <xf numFmtId="0" fontId="1" fillId="47" borderId="0" xfId="0" applyFont="1" applyFill="1" applyAlignment="1">
      <alignment/>
    </xf>
    <xf numFmtId="0" fontId="7" fillId="47" borderId="0" xfId="0" applyFont="1" applyFill="1" applyAlignment="1">
      <alignment/>
    </xf>
    <xf numFmtId="0" fontId="7" fillId="47" borderId="0" xfId="0" applyNumberFormat="1" applyFont="1" applyFill="1" applyAlignment="1">
      <alignment/>
    </xf>
    <xf numFmtId="0" fontId="0" fillId="47" borderId="0" xfId="0" applyFont="1" applyFill="1" applyAlignment="1">
      <alignment/>
    </xf>
    <xf numFmtId="0" fontId="8" fillId="47" borderId="21" xfId="0" applyNumberFormat="1" applyFont="1" applyFill="1" applyBorder="1" applyAlignment="1">
      <alignment horizontal="center" vertical="center" wrapText="1"/>
    </xf>
    <xf numFmtId="0" fontId="13" fillId="47" borderId="25" xfId="0" applyFont="1" applyFill="1" applyBorder="1" applyAlignment="1">
      <alignment horizontal="center" vertical="center" wrapText="1"/>
    </xf>
    <xf numFmtId="0" fontId="13" fillId="47" borderId="20" xfId="0" applyFont="1" applyFill="1" applyBorder="1" applyAlignment="1">
      <alignment horizontal="center" vertical="center" wrapText="1"/>
    </xf>
    <xf numFmtId="0" fontId="2" fillId="47" borderId="0" xfId="0" applyFont="1" applyFill="1" applyAlignment="1">
      <alignment/>
    </xf>
    <xf numFmtId="0" fontId="3" fillId="47" borderId="0" xfId="0" applyFont="1" applyFill="1" applyAlignment="1">
      <alignment/>
    </xf>
    <xf numFmtId="3" fontId="11" fillId="14" borderId="21" xfId="0" applyNumberFormat="1" applyFont="1" applyFill="1" applyBorder="1" applyAlignment="1">
      <alignment horizontal="right"/>
    </xf>
    <xf numFmtId="3" fontId="11" fillId="47" borderId="21" xfId="0" applyNumberFormat="1" applyFont="1" applyFill="1" applyBorder="1" applyAlignment="1">
      <alignment horizontal="right"/>
    </xf>
    <xf numFmtId="3" fontId="11" fillId="47" borderId="20" xfId="0" applyNumberFormat="1" applyFont="1" applyFill="1" applyBorder="1" applyAlignment="1">
      <alignment horizontal="right"/>
    </xf>
    <xf numFmtId="3" fontId="12" fillId="47" borderId="20" xfId="0" applyNumberFormat="1" applyFont="1" applyFill="1" applyBorder="1" applyAlignment="1">
      <alignment horizontal="right"/>
    </xf>
    <xf numFmtId="3" fontId="7" fillId="47" borderId="20" xfId="0" applyNumberFormat="1" applyFont="1" applyFill="1" applyBorder="1" applyAlignment="1">
      <alignment horizontal="right"/>
    </xf>
    <xf numFmtId="3" fontId="12" fillId="47" borderId="23" xfId="0" applyNumberFormat="1" applyFont="1" applyFill="1" applyBorder="1" applyAlignment="1">
      <alignment horizontal="right"/>
    </xf>
    <xf numFmtId="3" fontId="7" fillId="47" borderId="23" xfId="0" applyNumberFormat="1" applyFont="1" applyFill="1" applyBorder="1" applyAlignment="1">
      <alignment horizontal="right"/>
    </xf>
    <xf numFmtId="4" fontId="12" fillId="14" borderId="20" xfId="0" applyNumberFormat="1" applyFont="1" applyFill="1" applyBorder="1" applyAlignment="1">
      <alignment horizontal="right"/>
    </xf>
    <xf numFmtId="4" fontId="3" fillId="47" borderId="0" xfId="0" applyNumberFormat="1" applyFont="1" applyFill="1" applyAlignment="1">
      <alignment/>
    </xf>
    <xf numFmtId="0" fontId="20" fillId="47" borderId="0" xfId="0" applyFont="1" applyFill="1" applyAlignment="1">
      <alignment/>
    </xf>
    <xf numFmtId="3" fontId="7" fillId="47" borderId="0" xfId="0" applyNumberFormat="1" applyFont="1" applyFill="1" applyBorder="1" applyAlignment="1">
      <alignment/>
    </xf>
    <xf numFmtId="0" fontId="0" fillId="47" borderId="0" xfId="0" applyFont="1" applyFill="1" applyBorder="1" applyAlignment="1">
      <alignment/>
    </xf>
    <xf numFmtId="3" fontId="0" fillId="47" borderId="0" xfId="0" applyNumberFormat="1" applyFont="1" applyFill="1" applyAlignment="1">
      <alignment/>
    </xf>
    <xf numFmtId="49" fontId="1" fillId="47" borderId="0" xfId="0" applyNumberFormat="1" applyFont="1" applyFill="1" applyAlignment="1">
      <alignment/>
    </xf>
    <xf numFmtId="3" fontId="1" fillId="47" borderId="0" xfId="0" applyNumberFormat="1" applyFont="1" applyFill="1" applyAlignment="1">
      <alignment/>
    </xf>
    <xf numFmtId="49" fontId="0" fillId="47" borderId="0" xfId="0" applyNumberFormat="1" applyFont="1" applyFill="1" applyAlignment="1">
      <alignment/>
    </xf>
    <xf numFmtId="3" fontId="117" fillId="47" borderId="20" xfId="0" applyNumberFormat="1" applyFont="1" applyFill="1" applyBorder="1" applyAlignment="1" applyProtection="1">
      <alignment horizontal="center"/>
      <protection/>
    </xf>
    <xf numFmtId="3" fontId="10" fillId="47" borderId="20" xfId="0" applyNumberFormat="1" applyFont="1" applyFill="1" applyBorder="1" applyAlignment="1" applyProtection="1">
      <alignment horizontal="center"/>
      <protection/>
    </xf>
    <xf numFmtId="3" fontId="0" fillId="50" borderId="20" xfId="0" applyNumberFormat="1" applyFont="1" applyFill="1" applyBorder="1" applyAlignment="1">
      <alignment horizontal="center"/>
    </xf>
    <xf numFmtId="0" fontId="118" fillId="0" borderId="20" xfId="0" applyFont="1" applyBorder="1" applyAlignment="1">
      <alignment horizontal="left"/>
    </xf>
    <xf numFmtId="0" fontId="118" fillId="0" borderId="40" xfId="0" applyFont="1" applyBorder="1" applyAlignment="1">
      <alignment/>
    </xf>
    <xf numFmtId="4" fontId="31" fillId="49" borderId="20" xfId="0" applyNumberFormat="1" applyFont="1" applyFill="1" applyBorder="1" applyAlignment="1">
      <alignment horizontal="center"/>
    </xf>
    <xf numFmtId="3" fontId="118" fillId="50" borderId="20" xfId="0" applyNumberFormat="1" applyFont="1" applyFill="1" applyBorder="1" applyAlignment="1" applyProtection="1">
      <alignment horizontal="center"/>
      <protection/>
    </xf>
    <xf numFmtId="3" fontId="31" fillId="50" borderId="20" xfId="0" applyNumberFormat="1" applyFont="1" applyFill="1" applyBorder="1" applyAlignment="1" applyProtection="1">
      <alignment horizontal="center"/>
      <protection/>
    </xf>
    <xf numFmtId="3" fontId="13" fillId="47" borderId="20" xfId="0" applyNumberFormat="1" applyFont="1" applyFill="1" applyBorder="1" applyAlignment="1" applyProtection="1">
      <alignment horizontal="center"/>
      <protection/>
    </xf>
    <xf numFmtId="3" fontId="31" fillId="50" borderId="20" xfId="0" applyNumberFormat="1" applyFont="1" applyFill="1" applyBorder="1" applyAlignment="1">
      <alignment horizontal="center"/>
    </xf>
    <xf numFmtId="3" fontId="120" fillId="50" borderId="20" xfId="0" applyNumberFormat="1" applyFont="1" applyFill="1" applyBorder="1" applyAlignment="1" applyProtection="1">
      <alignment horizontal="center"/>
      <protection/>
    </xf>
    <xf numFmtId="3" fontId="13" fillId="47" borderId="20" xfId="147" applyNumberFormat="1" applyFont="1" applyFill="1" applyBorder="1" applyAlignment="1" applyProtection="1">
      <alignment horizontal="center"/>
      <protection/>
    </xf>
    <xf numFmtId="3" fontId="13" fillId="47" borderId="20" xfId="0" applyNumberFormat="1" applyFont="1" applyFill="1" applyBorder="1" applyAlignment="1">
      <alignment horizontal="center"/>
    </xf>
    <xf numFmtId="49" fontId="121" fillId="0" borderId="0" xfId="0" applyNumberFormat="1" applyFont="1" applyFill="1" applyAlignment="1">
      <alignment/>
    </xf>
    <xf numFmtId="49" fontId="119" fillId="0" borderId="0" xfId="0" applyNumberFormat="1" applyFont="1" applyFill="1" applyAlignment="1">
      <alignment/>
    </xf>
    <xf numFmtId="49" fontId="121" fillId="0" borderId="0" xfId="0" applyNumberFormat="1" applyFont="1" applyFill="1" applyAlignment="1">
      <alignment/>
    </xf>
    <xf numFmtId="49" fontId="11" fillId="0" borderId="20" xfId="0" applyNumberFormat="1" applyFont="1" applyBorder="1" applyAlignment="1">
      <alignment horizontal="center"/>
    </xf>
    <xf numFmtId="49" fontId="11" fillId="47" borderId="20" xfId="0" applyNumberFormat="1" applyFont="1" applyFill="1" applyBorder="1" applyAlignment="1">
      <alignment horizontal="left"/>
    </xf>
    <xf numFmtId="49" fontId="11" fillId="0" borderId="23" xfId="0" applyNumberFormat="1" applyFont="1" applyBorder="1" applyAlignment="1">
      <alignment horizontal="center"/>
    </xf>
    <xf numFmtId="49" fontId="10" fillId="0" borderId="23" xfId="0" applyNumberFormat="1" applyFont="1" applyBorder="1" applyAlignment="1">
      <alignment horizontal="center"/>
    </xf>
    <xf numFmtId="0" fontId="10" fillId="47" borderId="20" xfId="0" applyFont="1" applyFill="1" applyBorder="1" applyAlignment="1">
      <alignment horizontal="left"/>
    </xf>
    <xf numFmtId="3" fontId="11" fillId="50" borderId="20" xfId="0" applyNumberFormat="1" applyFont="1" applyFill="1" applyBorder="1" applyAlignment="1">
      <alignment horizontal="center" wrapText="1"/>
    </xf>
    <xf numFmtId="3" fontId="11" fillId="50" borderId="20" xfId="0" applyNumberFormat="1" applyFont="1" applyFill="1" applyBorder="1" applyAlignment="1">
      <alignment horizontal="center"/>
    </xf>
    <xf numFmtId="3" fontId="12" fillId="0" borderId="20" xfId="0" applyNumberFormat="1" applyFont="1" applyFill="1" applyBorder="1" applyAlignment="1">
      <alignment horizontal="center" wrapText="1"/>
    </xf>
    <xf numFmtId="3" fontId="12" fillId="50" borderId="20" xfId="0" applyNumberFormat="1" applyFont="1" applyFill="1" applyBorder="1" applyAlignment="1">
      <alignment horizontal="center" wrapText="1"/>
    </xf>
    <xf numFmtId="3" fontId="0" fillId="0" borderId="20" xfId="0" applyNumberFormat="1" applyFont="1" applyFill="1" applyBorder="1" applyAlignment="1">
      <alignment/>
    </xf>
    <xf numFmtId="49" fontId="10" fillId="0" borderId="23" xfId="0" applyNumberFormat="1" applyFont="1" applyFill="1" applyBorder="1" applyAlignment="1">
      <alignment horizontal="center"/>
    </xf>
    <xf numFmtId="3" fontId="12" fillId="50" borderId="20" xfId="0" applyNumberFormat="1" applyFont="1" applyFill="1" applyBorder="1" applyAlignment="1">
      <alignment horizontal="center"/>
    </xf>
    <xf numFmtId="49" fontId="12" fillId="0" borderId="20" xfId="0" applyNumberFormat="1" applyFont="1" applyBorder="1" applyAlignment="1">
      <alignment horizontal="center"/>
    </xf>
    <xf numFmtId="49" fontId="12" fillId="47" borderId="20" xfId="0" applyNumberFormat="1" applyFont="1" applyFill="1" applyBorder="1" applyAlignment="1">
      <alignment horizontal="left"/>
    </xf>
    <xf numFmtId="3" fontId="7" fillId="50" borderId="20" xfId="0" applyNumberFormat="1" applyFont="1" applyFill="1" applyBorder="1" applyAlignment="1">
      <alignment horizontal="center"/>
    </xf>
    <xf numFmtId="3" fontId="0" fillId="0" borderId="20" xfId="0" applyNumberFormat="1" applyFont="1" applyFill="1" applyBorder="1" applyAlignment="1">
      <alignment horizontal="center"/>
    </xf>
    <xf numFmtId="49" fontId="12" fillId="0" borderId="23" xfId="0" applyNumberFormat="1" applyFont="1" applyBorder="1" applyAlignment="1">
      <alignment horizontal="center"/>
    </xf>
    <xf numFmtId="49" fontId="8" fillId="0" borderId="23" xfId="0" applyNumberFormat="1" applyFont="1" applyBorder="1" applyAlignment="1">
      <alignment horizontal="center"/>
    </xf>
    <xf numFmtId="3" fontId="11" fillId="50" borderId="37" xfId="0" applyNumberFormat="1" applyFont="1" applyFill="1" applyBorder="1" applyAlignment="1">
      <alignment horizontal="center" wrapText="1"/>
    </xf>
    <xf numFmtId="3" fontId="10" fillId="47" borderId="20" xfId="0" applyNumberFormat="1" applyFont="1" applyFill="1" applyBorder="1" applyAlignment="1">
      <alignment horizontal="center"/>
    </xf>
    <xf numFmtId="3" fontId="11" fillId="50" borderId="20" xfId="0" applyNumberFormat="1" applyFont="1" applyFill="1" applyBorder="1" applyAlignment="1" applyProtection="1">
      <alignment horizontal="center"/>
      <protection/>
    </xf>
    <xf numFmtId="3" fontId="10" fillId="0" borderId="20" xfId="0" applyNumberFormat="1" applyFont="1" applyBorder="1" applyAlignment="1">
      <alignment horizontal="center"/>
    </xf>
    <xf numFmtId="49" fontId="8" fillId="0" borderId="23" xfId="0" applyNumberFormat="1" applyFont="1" applyBorder="1" applyAlignment="1" quotePrefix="1">
      <alignment horizontal="center"/>
    </xf>
    <xf numFmtId="0" fontId="11" fillId="0" borderId="20" xfId="0" applyFont="1" applyBorder="1" applyAlignment="1">
      <alignment horizontal="center"/>
    </xf>
    <xf numFmtId="0" fontId="11" fillId="47" borderId="20" xfId="0" applyFont="1" applyFill="1" applyBorder="1" applyAlignment="1">
      <alignment horizontal="left"/>
    </xf>
    <xf numFmtId="3" fontId="10" fillId="47" borderId="20" xfId="0" applyNumberFormat="1" applyFont="1" applyFill="1" applyBorder="1" applyAlignment="1" applyProtection="1">
      <alignment horizontal="center" vertical="center"/>
      <protection/>
    </xf>
    <xf numFmtId="3" fontId="11" fillId="50" borderId="20" xfId="0" applyNumberFormat="1" applyFont="1" applyFill="1" applyBorder="1" applyAlignment="1" applyProtection="1">
      <alignment horizontal="center" vertical="center"/>
      <protection/>
    </xf>
    <xf numFmtId="0" fontId="11" fillId="0" borderId="23" xfId="0" applyFont="1" applyBorder="1" applyAlignment="1">
      <alignment horizontal="center"/>
    </xf>
    <xf numFmtId="0" fontId="10" fillId="0" borderId="23" xfId="0" applyFont="1" applyBorder="1" applyAlignment="1" quotePrefix="1">
      <alignment horizontal="center"/>
    </xf>
    <xf numFmtId="49" fontId="10" fillId="0" borderId="23" xfId="0" applyNumberFormat="1" applyFont="1" applyBorder="1" applyAlignment="1" quotePrefix="1">
      <alignment horizontal="center"/>
    </xf>
    <xf numFmtId="0" fontId="11" fillId="50" borderId="23" xfId="0" applyFont="1" applyFill="1" applyBorder="1" applyAlignment="1">
      <alignment horizontal="center"/>
    </xf>
    <xf numFmtId="0" fontId="11" fillId="50" borderId="20" xfId="0" applyFont="1" applyFill="1" applyBorder="1" applyAlignment="1">
      <alignment horizontal="center"/>
    </xf>
    <xf numFmtId="0" fontId="10" fillId="0" borderId="20" xfId="0" applyFont="1" applyBorder="1" applyAlignment="1">
      <alignment horizontal="center"/>
    </xf>
    <xf numFmtId="0" fontId="0" fillId="0" borderId="20" xfId="0" applyFont="1" applyBorder="1" applyAlignment="1">
      <alignment horizontal="center"/>
    </xf>
    <xf numFmtId="0" fontId="10" fillId="50" borderId="20" xfId="0" applyFont="1" applyFill="1" applyBorder="1" applyAlignment="1">
      <alignment horizontal="center"/>
    </xf>
    <xf numFmtId="3" fontId="11" fillId="50" borderId="20" xfId="0" applyNumberFormat="1" applyFont="1" applyFill="1" applyBorder="1" applyAlignment="1">
      <alignment horizontal="center" vertical="center"/>
    </xf>
    <xf numFmtId="3" fontId="10" fillId="0" borderId="20" xfId="0" applyNumberFormat="1" applyFont="1" applyBorder="1" applyAlignment="1">
      <alignment horizontal="center" vertical="center"/>
    </xf>
    <xf numFmtId="3" fontId="0" fillId="0" borderId="20" xfId="0" applyNumberFormat="1" applyFont="1" applyBorder="1" applyAlignment="1">
      <alignment horizontal="center" vertical="center"/>
    </xf>
    <xf numFmtId="0" fontId="10" fillId="0" borderId="20" xfId="0" applyFont="1" applyBorder="1" applyAlignment="1" quotePrefix="1">
      <alignment horizontal="center"/>
    </xf>
    <xf numFmtId="3" fontId="0" fillId="0" borderId="20" xfId="0" applyNumberFormat="1" applyFont="1" applyFill="1" applyBorder="1" applyAlignment="1">
      <alignment horizontal="center" vertical="center"/>
    </xf>
    <xf numFmtId="3" fontId="32" fillId="0" borderId="20" xfId="0" applyNumberFormat="1" applyFont="1" applyBorder="1" applyAlignment="1">
      <alignment horizontal="center" vertical="center"/>
    </xf>
    <xf numFmtId="0" fontId="10" fillId="0" borderId="23" xfId="0" applyFont="1" applyBorder="1" applyAlignment="1">
      <alignment horizontal="center"/>
    </xf>
    <xf numFmtId="3" fontId="7" fillId="50" borderId="27" xfId="0" applyNumberFormat="1" applyFont="1" applyFill="1" applyBorder="1" applyAlignment="1">
      <alignment horizontal="center"/>
    </xf>
    <xf numFmtId="3" fontId="0" fillId="0" borderId="20" xfId="0" applyNumberFormat="1" applyFont="1" applyBorder="1" applyAlignment="1">
      <alignment/>
    </xf>
    <xf numFmtId="0" fontId="122" fillId="50" borderId="20" xfId="0" applyFont="1" applyFill="1" applyBorder="1" applyAlignment="1">
      <alignment horizontal="center"/>
    </xf>
    <xf numFmtId="0" fontId="116" fillId="0" borderId="20" xfId="0" applyFont="1" applyBorder="1" applyAlignment="1">
      <alignment horizontal="center"/>
    </xf>
    <xf numFmtId="0" fontId="116" fillId="47" borderId="20" xfId="0" applyFont="1" applyFill="1" applyBorder="1" applyAlignment="1">
      <alignment horizontal="left"/>
    </xf>
    <xf numFmtId="0" fontId="116" fillId="50" borderId="20" xfId="0" applyFont="1" applyFill="1" applyBorder="1" applyAlignment="1">
      <alignment horizontal="center"/>
    </xf>
    <xf numFmtId="0" fontId="123" fillId="0" borderId="20" xfId="0" applyFont="1" applyBorder="1" applyAlignment="1">
      <alignment horizontal="center"/>
    </xf>
    <xf numFmtId="0" fontId="116" fillId="0" borderId="23" xfId="0" applyFont="1" applyBorder="1" applyAlignment="1">
      <alignment horizontal="center"/>
    </xf>
    <xf numFmtId="0" fontId="124" fillId="0" borderId="23" xfId="0" applyFont="1" applyBorder="1" applyAlignment="1">
      <alignment horizontal="center"/>
    </xf>
    <xf numFmtId="0" fontId="0" fillId="47" borderId="20" xfId="0" applyFont="1" applyFill="1" applyBorder="1" applyAlignment="1">
      <alignment horizontal="left"/>
    </xf>
    <xf numFmtId="0" fontId="12" fillId="50" borderId="20" xfId="0" applyFont="1" applyFill="1" applyBorder="1" applyAlignment="1">
      <alignment horizontal="center"/>
    </xf>
    <xf numFmtId="0" fontId="7" fillId="0" borderId="20" xfId="0" applyFont="1" applyBorder="1" applyAlignment="1">
      <alignment horizontal="center"/>
    </xf>
    <xf numFmtId="0" fontId="7" fillId="47" borderId="20" xfId="0" applyFont="1" applyFill="1" applyBorder="1" applyAlignment="1">
      <alignment horizontal="left"/>
    </xf>
    <xf numFmtId="0" fontId="0" fillId="50" borderId="20" xfId="0" applyNumberFormat="1" applyFont="1" applyFill="1" applyBorder="1" applyAlignment="1">
      <alignment horizontal="center"/>
    </xf>
    <xf numFmtId="0" fontId="7" fillId="0" borderId="20" xfId="0" applyNumberFormat="1" applyFont="1" applyBorder="1" applyAlignment="1">
      <alignment horizontal="center"/>
    </xf>
    <xf numFmtId="0" fontId="0" fillId="50" borderId="20" xfId="0" applyFont="1" applyFill="1" applyBorder="1" applyAlignment="1">
      <alignment horizontal="center"/>
    </xf>
    <xf numFmtId="0" fontId="7" fillId="0" borderId="23" xfId="0" applyFont="1" applyBorder="1" applyAlignment="1">
      <alignment horizontal="center"/>
    </xf>
    <xf numFmtId="0" fontId="0" fillId="0" borderId="23" xfId="0" applyFont="1" applyBorder="1" applyAlignment="1" quotePrefix="1">
      <alignment horizontal="center"/>
    </xf>
    <xf numFmtId="0" fontId="0" fillId="0" borderId="20" xfId="0" applyNumberFormat="1" applyFont="1" applyBorder="1" applyAlignment="1">
      <alignment horizontal="center"/>
    </xf>
    <xf numFmtId="49" fontId="10" fillId="47" borderId="20" xfId="0" applyNumberFormat="1" applyFont="1" applyFill="1" applyBorder="1" applyAlignment="1">
      <alignment horizontal="center"/>
    </xf>
    <xf numFmtId="49" fontId="30" fillId="18" borderId="20" xfId="0" applyNumberFormat="1" applyFont="1" applyFill="1" applyBorder="1" applyAlignment="1">
      <alignment horizontal="center"/>
    </xf>
    <xf numFmtId="49" fontId="30" fillId="29" borderId="20" xfId="0" applyNumberFormat="1" applyFont="1" applyFill="1" applyBorder="1" applyAlignment="1">
      <alignment horizontal="center"/>
    </xf>
    <xf numFmtId="49" fontId="30" fillId="51" borderId="20" xfId="0" applyNumberFormat="1" applyFont="1" applyFill="1" applyBorder="1" applyAlignment="1">
      <alignment horizontal="center"/>
    </xf>
    <xf numFmtId="49" fontId="30" fillId="49" borderId="20" xfId="0" applyNumberFormat="1" applyFont="1" applyFill="1" applyBorder="1" applyAlignment="1">
      <alignment horizontal="center"/>
    </xf>
    <xf numFmtId="49" fontId="30" fillId="52" borderId="20" xfId="0" applyNumberFormat="1" applyFont="1" applyFill="1" applyBorder="1" applyAlignment="1">
      <alignment horizontal="center"/>
    </xf>
    <xf numFmtId="49" fontId="30" fillId="25" borderId="20" xfId="0" applyNumberFormat="1" applyFont="1" applyFill="1" applyBorder="1" applyAlignment="1">
      <alignment horizontal="center"/>
    </xf>
    <xf numFmtId="49" fontId="30" fillId="50" borderId="20" xfId="0" applyNumberFormat="1" applyFont="1" applyFill="1" applyBorder="1" applyAlignment="1">
      <alignment horizontal="center"/>
    </xf>
    <xf numFmtId="49" fontId="30" fillId="2" borderId="20" xfId="0" applyNumberFormat="1" applyFont="1" applyFill="1" applyBorder="1" applyAlignment="1">
      <alignment horizontal="center"/>
    </xf>
    <xf numFmtId="3" fontId="7" fillId="14" borderId="20" xfId="0" applyNumberFormat="1" applyFont="1" applyFill="1" applyBorder="1" applyAlignment="1">
      <alignment/>
    </xf>
    <xf numFmtId="3" fontId="8" fillId="47" borderId="20" xfId="0" applyNumberFormat="1" applyFont="1" applyFill="1" applyBorder="1" applyAlignment="1">
      <alignment/>
    </xf>
    <xf numFmtId="49" fontId="11" fillId="18" borderId="20" xfId="0" applyNumberFormat="1" applyFont="1" applyFill="1" applyBorder="1" applyAlignment="1">
      <alignment horizontal="center"/>
    </xf>
    <xf numFmtId="49" fontId="11" fillId="29" borderId="20" xfId="0" applyNumberFormat="1" applyFont="1" applyFill="1" applyBorder="1" applyAlignment="1">
      <alignment horizontal="center"/>
    </xf>
    <xf numFmtId="49" fontId="11" fillId="51" borderId="20" xfId="0" applyNumberFormat="1" applyFont="1" applyFill="1" applyBorder="1" applyAlignment="1">
      <alignment horizontal="center"/>
    </xf>
    <xf numFmtId="49" fontId="11" fillId="49" borderId="20" xfId="0" applyNumberFormat="1" applyFont="1" applyFill="1" applyBorder="1" applyAlignment="1">
      <alignment horizontal="center"/>
    </xf>
    <xf numFmtId="49" fontId="11" fillId="52" borderId="20" xfId="0" applyNumberFormat="1" applyFont="1" applyFill="1" applyBorder="1" applyAlignment="1">
      <alignment horizontal="center"/>
    </xf>
    <xf numFmtId="49" fontId="11" fillId="25" borderId="20" xfId="0" applyNumberFormat="1" applyFont="1" applyFill="1" applyBorder="1" applyAlignment="1">
      <alignment horizontal="center"/>
    </xf>
    <xf numFmtId="49" fontId="11" fillId="50" borderId="20" xfId="0" applyNumberFormat="1" applyFont="1" applyFill="1" applyBorder="1" applyAlignment="1">
      <alignment horizontal="center"/>
    </xf>
    <xf numFmtId="49" fontId="11" fillId="2" borderId="20" xfId="0" applyNumberFormat="1" applyFont="1" applyFill="1" applyBorder="1" applyAlignment="1">
      <alignment horizontal="center"/>
    </xf>
    <xf numFmtId="49" fontId="10" fillId="0" borderId="0" xfId="0" applyNumberFormat="1" applyFont="1" applyAlignment="1">
      <alignment/>
    </xf>
    <xf numFmtId="49" fontId="37" fillId="0" borderId="0" xfId="0" applyNumberFormat="1" applyFont="1" applyBorder="1" applyAlignment="1">
      <alignment horizontal="left" wrapText="1"/>
    </xf>
    <xf numFmtId="0" fontId="23" fillId="0" borderId="0" xfId="0" applyNumberFormat="1" applyFont="1" applyBorder="1" applyAlignment="1">
      <alignment horizontal="center" wrapText="1"/>
    </xf>
    <xf numFmtId="49" fontId="30" fillId="0" borderId="0" xfId="0" applyNumberFormat="1" applyFont="1" applyBorder="1" applyAlignment="1">
      <alignment horizontal="center"/>
    </xf>
    <xf numFmtId="0" fontId="30" fillId="0" borderId="0" xfId="0" applyNumberFormat="1" applyFont="1" applyBorder="1" applyAlignment="1">
      <alignment horizontal="center"/>
    </xf>
    <xf numFmtId="0" fontId="0" fillId="0" borderId="0" xfId="0" applyFont="1" applyBorder="1" applyAlignment="1">
      <alignment/>
    </xf>
    <xf numFmtId="0" fontId="34" fillId="0" borderId="0" xfId="0" applyFont="1" applyBorder="1" applyAlignment="1">
      <alignment horizontal="center"/>
    </xf>
    <xf numFmtId="49" fontId="34" fillId="0" borderId="0" xfId="0" applyNumberFormat="1" applyFont="1" applyBorder="1" applyAlignment="1">
      <alignment/>
    </xf>
    <xf numFmtId="49" fontId="10" fillId="0" borderId="0" xfId="0" applyNumberFormat="1" applyFont="1" applyBorder="1" applyAlignment="1">
      <alignment horizontal="center"/>
    </xf>
    <xf numFmtId="49" fontId="7" fillId="4" borderId="0" xfId="0" applyNumberFormat="1" applyFont="1" applyFill="1" applyBorder="1" applyAlignment="1">
      <alignment horizontal="center"/>
    </xf>
    <xf numFmtId="49" fontId="7" fillId="4" borderId="0" xfId="0" applyNumberFormat="1" applyFont="1" applyFill="1" applyBorder="1" applyAlignment="1">
      <alignment/>
    </xf>
    <xf numFmtId="3" fontId="12" fillId="4" borderId="0" xfId="135" applyNumberFormat="1" applyFont="1" applyFill="1" applyBorder="1" applyAlignment="1" applyProtection="1">
      <alignment horizontal="center" vertical="center"/>
      <protection/>
    </xf>
    <xf numFmtId="3" fontId="8" fillId="47" borderId="0" xfId="135" applyNumberFormat="1" applyFont="1" applyFill="1" applyBorder="1" applyAlignment="1" applyProtection="1">
      <alignment horizontal="center" vertical="center"/>
      <protection/>
    </xf>
    <xf numFmtId="2" fontId="0" fillId="0" borderId="0" xfId="0" applyNumberFormat="1" applyFont="1" applyBorder="1" applyAlignment="1">
      <alignment horizontal="left" vertical="center" wrapText="1"/>
    </xf>
    <xf numFmtId="49" fontId="8" fillId="0" borderId="20" xfId="0" applyNumberFormat="1" applyFont="1" applyBorder="1" applyAlignment="1">
      <alignment wrapText="1"/>
    </xf>
    <xf numFmtId="49" fontId="30" fillId="47" borderId="20" xfId="0" applyNumberFormat="1" applyFont="1" applyFill="1" applyBorder="1" applyAlignment="1">
      <alignment horizontal="center" vertical="center"/>
    </xf>
    <xf numFmtId="49" fontId="30" fillId="47" borderId="20" xfId="0" applyNumberFormat="1" applyFont="1" applyFill="1" applyBorder="1" applyAlignment="1">
      <alignment horizontal="center"/>
    </xf>
    <xf numFmtId="3" fontId="8" fillId="0" borderId="20" xfId="0" applyNumberFormat="1" applyFont="1" applyFill="1" applyBorder="1" applyAlignment="1">
      <alignment/>
    </xf>
    <xf numFmtId="3" fontId="0" fillId="0" borderId="0" xfId="0" applyNumberFormat="1" applyFont="1" applyFill="1" applyBorder="1" applyAlignment="1">
      <alignment/>
    </xf>
    <xf numFmtId="3" fontId="0" fillId="47" borderId="0" xfId="0" applyNumberFormat="1" applyFont="1" applyFill="1" applyAlignment="1">
      <alignment wrapText="1"/>
    </xf>
    <xf numFmtId="3" fontId="20" fillId="47" borderId="0" xfId="0" applyNumberFormat="1" applyFont="1" applyFill="1" applyAlignment="1">
      <alignment/>
    </xf>
    <xf numFmtId="3" fontId="0" fillId="47" borderId="0" xfId="0" applyNumberFormat="1" applyFont="1" applyFill="1" applyBorder="1" applyAlignment="1">
      <alignment/>
    </xf>
    <xf numFmtId="3" fontId="0" fillId="47"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1" fillId="47" borderId="0" xfId="0" applyNumberFormat="1"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Alignment="1">
      <alignment/>
    </xf>
    <xf numFmtId="3" fontId="30" fillId="0" borderId="0" xfId="0" applyNumberFormat="1" applyFont="1" applyFill="1" applyAlignment="1">
      <alignment/>
    </xf>
    <xf numFmtId="3" fontId="7" fillId="0" borderId="0" xfId="0" applyNumberFormat="1" applyFont="1" applyFill="1" applyAlignment="1">
      <alignment/>
    </xf>
    <xf numFmtId="3" fontId="7" fillId="47" borderId="0" xfId="0" applyNumberFormat="1" applyFont="1" applyFill="1" applyAlignment="1">
      <alignment/>
    </xf>
    <xf numFmtId="3" fontId="7" fillId="0" borderId="0" xfId="0" applyNumberFormat="1" applyFont="1" applyFill="1" applyBorder="1" applyAlignment="1">
      <alignment/>
    </xf>
    <xf numFmtId="3" fontId="11" fillId="47" borderId="23" xfId="0" applyNumberFormat="1" applyFont="1" applyFill="1" applyBorder="1" applyAlignment="1">
      <alignment horizontal="right"/>
    </xf>
    <xf numFmtId="3" fontId="10" fillId="47" borderId="0" xfId="0" applyNumberFormat="1" applyFont="1" applyFill="1" applyAlignment="1">
      <alignment/>
    </xf>
    <xf numFmtId="3" fontId="17" fillId="47" borderId="21" xfId="0" applyNumberFormat="1" applyFont="1" applyFill="1" applyBorder="1" applyAlignment="1">
      <alignment/>
    </xf>
    <xf numFmtId="49" fontId="19" fillId="0" borderId="22" xfId="0" applyNumberFormat="1" applyFont="1" applyFill="1" applyBorder="1" applyAlignment="1">
      <alignment/>
    </xf>
    <xf numFmtId="2" fontId="17" fillId="0" borderId="26" xfId="0" applyNumberFormat="1" applyFont="1" applyFill="1" applyBorder="1" applyAlignment="1">
      <alignment horizontal="left" vertical="center" wrapText="1"/>
    </xf>
    <xf numFmtId="3" fontId="118" fillId="47" borderId="20" xfId="0" applyNumberFormat="1" applyFont="1" applyFill="1" applyBorder="1" applyAlignment="1" applyProtection="1">
      <alignment horizontal="center"/>
      <protection/>
    </xf>
    <xf numFmtId="0" fontId="31" fillId="0" borderId="20" xfId="0" applyFont="1" applyBorder="1" applyAlignment="1">
      <alignment horizontal="left"/>
    </xf>
    <xf numFmtId="0" fontId="31" fillId="0" borderId="20" xfId="0" applyFont="1" applyFill="1" applyBorder="1" applyAlignment="1">
      <alignment horizontal="left"/>
    </xf>
    <xf numFmtId="0" fontId="31" fillId="0" borderId="20" xfId="0" applyFont="1" applyBorder="1" applyAlignment="1">
      <alignment/>
    </xf>
    <xf numFmtId="0" fontId="31" fillId="0" borderId="40" xfId="0" applyFont="1" applyBorder="1" applyAlignment="1">
      <alignment/>
    </xf>
    <xf numFmtId="0" fontId="13" fillId="0" borderId="0" xfId="0" applyNumberFormat="1" applyFont="1" applyFill="1" applyAlignment="1">
      <alignment/>
    </xf>
    <xf numFmtId="49" fontId="13" fillId="0" borderId="0" xfId="0" applyNumberFormat="1" applyFont="1" applyFill="1" applyAlignment="1">
      <alignment/>
    </xf>
    <xf numFmtId="3" fontId="118" fillId="47" borderId="20" xfId="0" applyNumberFormat="1" applyFont="1" applyFill="1" applyBorder="1" applyAlignment="1" applyProtection="1">
      <alignment horizontal="left"/>
      <protection/>
    </xf>
    <xf numFmtId="3" fontId="12" fillId="49" borderId="20" xfId="0" applyNumberFormat="1" applyFont="1" applyFill="1" applyBorder="1" applyAlignment="1" applyProtection="1">
      <alignment horizontal="center" vertical="center"/>
      <protection/>
    </xf>
    <xf numFmtId="3" fontId="8" fillId="47" borderId="20" xfId="0" applyNumberFormat="1" applyFont="1" applyFill="1" applyBorder="1" applyAlignment="1">
      <alignment horizontal="center"/>
    </xf>
    <xf numFmtId="3" fontId="8" fillId="50" borderId="20" xfId="0" applyNumberFormat="1" applyFont="1" applyFill="1" applyBorder="1" applyAlignment="1">
      <alignment horizontal="center"/>
    </xf>
    <xf numFmtId="49" fontId="13" fillId="47" borderId="0" xfId="0" applyNumberFormat="1" applyFont="1" applyFill="1" applyAlignment="1">
      <alignment/>
    </xf>
    <xf numFmtId="3" fontId="13" fillId="47" borderId="20" xfId="148" applyNumberFormat="1" applyFont="1" applyFill="1" applyBorder="1" applyAlignment="1" applyProtection="1">
      <alignment horizontal="center"/>
      <protection/>
    </xf>
    <xf numFmtId="0" fontId="13" fillId="0" borderId="41" xfId="135" applyNumberFormat="1" applyFont="1" applyFill="1" applyBorder="1" applyAlignment="1" applyProtection="1">
      <alignment horizontal="center" vertical="center"/>
      <protection/>
    </xf>
    <xf numFmtId="0" fontId="13" fillId="0" borderId="0" xfId="0" applyNumberFormat="1" applyFont="1" applyFill="1" applyBorder="1" applyAlignment="1">
      <alignment horizontal="center" wrapText="1"/>
    </xf>
    <xf numFmtId="49" fontId="2" fillId="0" borderId="0" xfId="0" applyNumberFormat="1" applyFont="1" applyFill="1" applyBorder="1" applyAlignment="1">
      <alignment/>
    </xf>
    <xf numFmtId="0" fontId="31" fillId="0" borderId="0" xfId="0" applyNumberFormat="1" applyFont="1" applyFill="1" applyBorder="1" applyAlignment="1">
      <alignment/>
    </xf>
    <xf numFmtId="0" fontId="31" fillId="0" borderId="0" xfId="0" applyNumberFormat="1" applyFont="1" applyFill="1" applyBorder="1" applyAlignment="1">
      <alignment horizontal="center" wrapText="1"/>
    </xf>
    <xf numFmtId="0" fontId="31" fillId="0" borderId="0" xfId="0" applyNumberFormat="1" applyFont="1" applyFill="1" applyBorder="1" applyAlignment="1">
      <alignment horizontal="center" vertical="center"/>
    </xf>
    <xf numFmtId="49" fontId="129" fillId="0" borderId="0" xfId="0" applyNumberFormat="1" applyFont="1" applyFill="1" applyBorder="1" applyAlignment="1">
      <alignment/>
    </xf>
    <xf numFmtId="0" fontId="13" fillId="0" borderId="0" xfId="0" applyNumberFormat="1" applyFont="1" applyFill="1" applyAlignment="1">
      <alignment/>
    </xf>
    <xf numFmtId="3" fontId="119" fillId="49" borderId="20" xfId="0" applyNumberFormat="1" applyFont="1" applyFill="1" applyBorder="1" applyAlignment="1" applyProtection="1">
      <alignment horizontal="center"/>
      <protection/>
    </xf>
    <xf numFmtId="3" fontId="130" fillId="49" borderId="20" xfId="0" applyNumberFormat="1" applyFont="1" applyFill="1" applyBorder="1" applyAlignment="1" applyProtection="1">
      <alignment horizontal="center"/>
      <protection/>
    </xf>
    <xf numFmtId="3" fontId="131" fillId="50" borderId="20" xfId="0" applyNumberFormat="1" applyFont="1" applyFill="1" applyBorder="1" applyAlignment="1" applyProtection="1">
      <alignment horizontal="center"/>
      <protection/>
    </xf>
    <xf numFmtId="3" fontId="12" fillId="0" borderId="20" xfId="0" applyNumberFormat="1" applyFont="1" applyFill="1" applyBorder="1" applyAlignment="1">
      <alignment/>
    </xf>
    <xf numFmtId="3" fontId="11" fillId="0" borderId="21" xfId="0" applyNumberFormat="1" applyFont="1" applyFill="1" applyBorder="1" applyAlignment="1">
      <alignment/>
    </xf>
    <xf numFmtId="3" fontId="30" fillId="0" borderId="0" xfId="0" applyNumberFormat="1" applyFont="1" applyFill="1" applyAlignment="1">
      <alignment horizontal="center"/>
    </xf>
    <xf numFmtId="3" fontId="0" fillId="0" borderId="0" xfId="0" applyNumberFormat="1" applyFont="1" applyFill="1" applyAlignment="1">
      <alignment/>
    </xf>
    <xf numFmtId="49" fontId="8" fillId="0" borderId="0" xfId="0" applyNumberFormat="1" applyFont="1" applyBorder="1" applyAlignment="1">
      <alignment/>
    </xf>
    <xf numFmtId="0" fontId="25" fillId="49" borderId="20" xfId="0" applyFont="1" applyFill="1" applyBorder="1" applyAlignment="1">
      <alignment/>
    </xf>
    <xf numFmtId="3" fontId="10" fillId="53" borderId="20" xfId="0" applyNumberFormat="1" applyFont="1" applyFill="1" applyBorder="1" applyAlignment="1">
      <alignment horizontal="center"/>
    </xf>
    <xf numFmtId="3" fontId="176" fillId="53" borderId="20" xfId="0" applyNumberFormat="1" applyFont="1" applyFill="1" applyBorder="1" applyAlignment="1" applyProtection="1">
      <alignment horizontal="center"/>
      <protection/>
    </xf>
    <xf numFmtId="0" fontId="10" fillId="53" borderId="20" xfId="0" applyFont="1" applyFill="1" applyBorder="1" applyAlignment="1">
      <alignment horizontal="center"/>
    </xf>
    <xf numFmtId="0" fontId="10" fillId="53" borderId="26" xfId="0" applyFont="1" applyFill="1" applyBorder="1" applyAlignment="1">
      <alignment horizontal="center"/>
    </xf>
    <xf numFmtId="0" fontId="0" fillId="53" borderId="20" xfId="0" applyFont="1" applyFill="1" applyBorder="1" applyAlignment="1">
      <alignment horizontal="center"/>
    </xf>
    <xf numFmtId="3" fontId="7" fillId="47" borderId="0" xfId="0" applyNumberFormat="1" applyFont="1" applyFill="1" applyAlignment="1">
      <alignment horizontal="center"/>
    </xf>
    <xf numFmtId="0" fontId="7" fillId="50" borderId="22" xfId="0" applyFont="1" applyFill="1" applyBorder="1" applyAlignment="1">
      <alignment horizontal="center"/>
    </xf>
    <xf numFmtId="0" fontId="7" fillId="35" borderId="22" xfId="0" applyFont="1" applyFill="1" applyBorder="1" applyAlignment="1">
      <alignment horizontal="center"/>
    </xf>
    <xf numFmtId="0" fontId="7" fillId="49" borderId="22" xfId="0" applyFont="1" applyFill="1" applyBorder="1" applyAlignment="1">
      <alignment horizontal="center"/>
    </xf>
    <xf numFmtId="0" fontId="8" fillId="47" borderId="0" xfId="0" applyNumberFormat="1" applyFont="1" applyFill="1" applyBorder="1" applyAlignment="1">
      <alignment horizontal="left" wrapText="1"/>
    </xf>
    <xf numFmtId="0" fontId="7" fillId="52" borderId="22" xfId="0" applyFont="1" applyFill="1" applyBorder="1" applyAlignment="1">
      <alignment horizontal="center"/>
    </xf>
    <xf numFmtId="0" fontId="116" fillId="29" borderId="22" xfId="0" applyFont="1" applyFill="1" applyBorder="1" applyAlignment="1">
      <alignment horizontal="center"/>
    </xf>
    <xf numFmtId="0" fontId="20" fillId="47" borderId="0" xfId="0" applyFont="1" applyFill="1" applyBorder="1" applyAlignment="1">
      <alignment horizontal="center" wrapText="1"/>
    </xf>
    <xf numFmtId="3" fontId="0" fillId="47" borderId="0" xfId="0" applyNumberFormat="1" applyFont="1" applyFill="1" applyAlignment="1">
      <alignment horizontal="center"/>
    </xf>
    <xf numFmtId="0" fontId="13" fillId="54" borderId="25" xfId="0" applyFont="1" applyFill="1" applyBorder="1" applyAlignment="1">
      <alignment horizontal="center" vertical="center" wrapText="1"/>
    </xf>
    <xf numFmtId="3" fontId="12" fillId="54" borderId="20" xfId="0" applyNumberFormat="1" applyFont="1" applyFill="1" applyBorder="1" applyAlignment="1">
      <alignment horizontal="right"/>
    </xf>
    <xf numFmtId="3" fontId="11" fillId="54" borderId="21" xfId="0" applyNumberFormat="1" applyFont="1" applyFill="1" applyBorder="1" applyAlignment="1">
      <alignment horizontal="right"/>
    </xf>
    <xf numFmtId="3" fontId="11" fillId="54" borderId="26" xfId="0" applyNumberFormat="1" applyFont="1" applyFill="1" applyBorder="1" applyAlignment="1">
      <alignment horizontal="right"/>
    </xf>
    <xf numFmtId="4" fontId="12" fillId="54" borderId="20" xfId="0" applyNumberFormat="1" applyFont="1" applyFill="1" applyBorder="1" applyAlignment="1">
      <alignment horizontal="right"/>
    </xf>
    <xf numFmtId="3" fontId="11" fillId="54" borderId="20" xfId="0" applyNumberFormat="1" applyFont="1" applyFill="1" applyBorder="1" applyAlignment="1">
      <alignment horizontal="right"/>
    </xf>
    <xf numFmtId="3" fontId="7" fillId="54" borderId="23" xfId="0" applyNumberFormat="1" applyFont="1" applyFill="1" applyBorder="1" applyAlignment="1">
      <alignment horizontal="right"/>
    </xf>
    <xf numFmtId="0" fontId="13" fillId="47" borderId="26" xfId="0" applyFont="1" applyFill="1" applyBorder="1" applyAlignment="1">
      <alignment horizontal="center" vertical="center" wrapText="1"/>
    </xf>
    <xf numFmtId="3" fontId="12" fillId="14" borderId="26" xfId="0" applyNumberFormat="1" applyFont="1" applyFill="1" applyBorder="1" applyAlignment="1">
      <alignment horizontal="right"/>
    </xf>
    <xf numFmtId="3" fontId="11" fillId="47" borderId="35" xfId="0" applyNumberFormat="1" applyFont="1" applyFill="1" applyBorder="1" applyAlignment="1">
      <alignment horizontal="right"/>
    </xf>
    <xf numFmtId="3" fontId="11" fillId="47" borderId="26" xfId="0" applyNumberFormat="1" applyFont="1" applyFill="1" applyBorder="1" applyAlignment="1">
      <alignment horizontal="right"/>
    </xf>
    <xf numFmtId="3" fontId="7" fillId="47" borderId="26" xfId="0" applyNumberFormat="1" applyFont="1" applyFill="1" applyBorder="1" applyAlignment="1">
      <alignment horizontal="right"/>
    </xf>
    <xf numFmtId="3" fontId="11" fillId="47" borderId="27" xfId="0" applyNumberFormat="1" applyFont="1" applyFill="1" applyBorder="1" applyAlignment="1">
      <alignment horizontal="right"/>
    </xf>
    <xf numFmtId="3" fontId="7" fillId="47" borderId="27" xfId="0" applyNumberFormat="1" applyFont="1" applyFill="1" applyBorder="1" applyAlignment="1">
      <alignment horizontal="right"/>
    </xf>
    <xf numFmtId="4" fontId="12" fillId="14" borderId="26" xfId="0" applyNumberFormat="1" applyFont="1" applyFill="1" applyBorder="1" applyAlignment="1">
      <alignment horizontal="right"/>
    </xf>
    <xf numFmtId="0" fontId="0" fillId="47" borderId="20" xfId="0" applyFont="1" applyFill="1" applyBorder="1" applyAlignment="1">
      <alignment/>
    </xf>
    <xf numFmtId="3" fontId="3" fillId="54" borderId="20" xfId="0" applyNumberFormat="1" applyFont="1" applyFill="1" applyBorder="1" applyAlignment="1">
      <alignment/>
    </xf>
    <xf numFmtId="3" fontId="12" fillId="54" borderId="26" xfId="0" applyNumberFormat="1" applyFont="1" applyFill="1" applyBorder="1" applyAlignment="1">
      <alignment horizontal="right"/>
    </xf>
    <xf numFmtId="4" fontId="3" fillId="54" borderId="20" xfId="0" applyNumberFormat="1" applyFont="1" applyFill="1" applyBorder="1" applyAlignment="1">
      <alignment/>
    </xf>
    <xf numFmtId="3" fontId="132" fillId="54" borderId="20" xfId="0" applyNumberFormat="1" applyFont="1" applyFill="1" applyBorder="1" applyAlignment="1">
      <alignment/>
    </xf>
    <xf numFmtId="3" fontId="11" fillId="54" borderId="23" xfId="0" applyNumberFormat="1" applyFont="1" applyFill="1" applyBorder="1" applyAlignment="1">
      <alignment horizontal="right"/>
    </xf>
    <xf numFmtId="3" fontId="133" fillId="50" borderId="20" xfId="0" applyNumberFormat="1" applyFont="1" applyFill="1" applyBorder="1" applyAlignment="1" applyProtection="1">
      <alignment horizontal="center"/>
      <protection/>
    </xf>
    <xf numFmtId="49" fontId="8" fillId="0" borderId="0" xfId="0" applyNumberFormat="1" applyFont="1" applyFill="1" applyBorder="1" applyAlignment="1">
      <alignment vertical="center"/>
    </xf>
    <xf numFmtId="49" fontId="8" fillId="0" borderId="0" xfId="0" applyNumberFormat="1" applyFont="1" applyFill="1" applyAlignment="1">
      <alignment vertical="center"/>
    </xf>
    <xf numFmtId="49" fontId="13" fillId="0" borderId="0" xfId="0" applyNumberFormat="1" applyFont="1" applyFill="1" applyAlignment="1">
      <alignment/>
    </xf>
    <xf numFmtId="49" fontId="31" fillId="0" borderId="0" xfId="0" applyNumberFormat="1" applyFont="1" applyFill="1" applyAlignment="1">
      <alignment/>
    </xf>
    <xf numFmtId="49" fontId="12" fillId="0" borderId="0" xfId="0" applyNumberFormat="1" applyFont="1" applyFill="1" applyAlignment="1">
      <alignment/>
    </xf>
    <xf numFmtId="4" fontId="8" fillId="49" borderId="20" xfId="0" applyNumberFormat="1" applyFont="1" applyFill="1" applyBorder="1" applyAlignment="1" applyProtection="1">
      <alignment horizontal="center"/>
      <protection/>
    </xf>
    <xf numFmtId="3" fontId="117" fillId="47" borderId="20" xfId="0" applyNumberFormat="1" applyFont="1" applyFill="1" applyBorder="1" applyAlignment="1" applyProtection="1">
      <alignment horizontal="left"/>
      <protection/>
    </xf>
    <xf numFmtId="3" fontId="126" fillId="50" borderId="20" xfId="0" applyNumberFormat="1" applyFont="1" applyFill="1" applyBorder="1" applyAlignment="1" applyProtection="1">
      <alignment horizontal="center"/>
      <protection/>
    </xf>
    <xf numFmtId="3" fontId="8" fillId="50" borderId="20" xfId="0" applyNumberFormat="1" applyFont="1" applyFill="1" applyBorder="1" applyAlignment="1" applyProtection="1">
      <alignment horizontal="center"/>
      <protection/>
    </xf>
    <xf numFmtId="3" fontId="8" fillId="47" borderId="20" xfId="0" applyNumberFormat="1" applyFont="1" applyFill="1" applyBorder="1" applyAlignment="1" applyProtection="1">
      <alignment horizontal="center"/>
      <protection/>
    </xf>
    <xf numFmtId="3" fontId="8" fillId="47" borderId="20" xfId="147" applyNumberFormat="1" applyFont="1" applyFill="1" applyBorder="1" applyAlignment="1" applyProtection="1">
      <alignment horizontal="center"/>
      <protection/>
    </xf>
    <xf numFmtId="3" fontId="8" fillId="47" borderId="20" xfId="0" applyNumberFormat="1" applyFont="1" applyFill="1" applyBorder="1" applyAlignment="1" applyProtection="1">
      <alignment horizontal="center" wrapText="1"/>
      <protection/>
    </xf>
    <xf numFmtId="3" fontId="8" fillId="47" borderId="20" xfId="148" applyNumberFormat="1" applyFont="1" applyFill="1" applyBorder="1" applyAlignment="1" applyProtection="1">
      <alignment horizontal="center"/>
      <protection/>
    </xf>
    <xf numFmtId="3" fontId="12" fillId="50" borderId="20" xfId="0" applyNumberFormat="1" applyFont="1" applyFill="1" applyBorder="1" applyAlignment="1" applyProtection="1">
      <alignment horizontal="center"/>
      <protection/>
    </xf>
    <xf numFmtId="0" fontId="117" fillId="0" borderId="20" xfId="0" applyFont="1" applyBorder="1" applyAlignment="1">
      <alignment horizontal="left"/>
    </xf>
    <xf numFmtId="0" fontId="31" fillId="0" borderId="20" xfId="0" applyFont="1" applyBorder="1" applyAlignment="1">
      <alignment/>
    </xf>
    <xf numFmtId="0" fontId="31" fillId="0" borderId="40" xfId="0" applyFont="1" applyBorder="1" applyAlignment="1">
      <alignment/>
    </xf>
    <xf numFmtId="0" fontId="117" fillId="0" borderId="40" xfId="0" applyFont="1" applyBorder="1" applyAlignment="1">
      <alignment/>
    </xf>
    <xf numFmtId="49" fontId="34" fillId="0" borderId="0" xfId="0" applyNumberFormat="1" applyFont="1" applyFill="1" applyAlignment="1">
      <alignment/>
    </xf>
    <xf numFmtId="0" fontId="30" fillId="0" borderId="0" xfId="0" applyNumberFormat="1" applyFont="1" applyFill="1" applyBorder="1" applyAlignment="1">
      <alignment/>
    </xf>
    <xf numFmtId="49" fontId="0" fillId="47" borderId="0" xfId="0" applyNumberFormat="1" applyFont="1" applyFill="1" applyAlignment="1">
      <alignment vertical="center"/>
    </xf>
    <xf numFmtId="4" fontId="127" fillId="54" borderId="20" xfId="0" applyNumberFormat="1" applyFont="1" applyFill="1" applyBorder="1" applyAlignment="1" applyProtection="1">
      <alignment horizontal="center"/>
      <protection/>
    </xf>
    <xf numFmtId="4" fontId="8" fillId="55" borderId="20" xfId="0" applyNumberFormat="1" applyFont="1" applyFill="1" applyBorder="1" applyAlignment="1" applyProtection="1">
      <alignment horizontal="center"/>
      <protection/>
    </xf>
    <xf numFmtId="4" fontId="31" fillId="55" borderId="20" xfId="0" applyNumberFormat="1" applyFont="1" applyFill="1" applyBorder="1" applyAlignment="1">
      <alignment horizontal="center"/>
    </xf>
    <xf numFmtId="49" fontId="0" fillId="0" borderId="0" xfId="0" applyNumberFormat="1" applyFont="1" applyFill="1" applyAlignment="1">
      <alignment/>
    </xf>
    <xf numFmtId="220" fontId="10" fillId="0" borderId="0" xfId="0" applyNumberFormat="1" applyFont="1" applyFill="1" applyAlignment="1">
      <alignment/>
    </xf>
    <xf numFmtId="220" fontId="10" fillId="0" borderId="0" xfId="0" applyNumberFormat="1" applyFont="1" applyFill="1" applyAlignment="1">
      <alignment vertical="center"/>
    </xf>
    <xf numFmtId="220" fontId="10" fillId="0" borderId="0" xfId="0" applyNumberFormat="1" applyFont="1" applyFill="1" applyBorder="1" applyAlignment="1">
      <alignment vertical="center"/>
    </xf>
    <xf numFmtId="3" fontId="134" fillId="50" borderId="20" xfId="0" applyNumberFormat="1" applyFont="1" applyFill="1" applyBorder="1" applyAlignment="1" applyProtection="1">
      <alignment horizontal="center"/>
      <protection/>
    </xf>
    <xf numFmtId="220" fontId="3" fillId="0" borderId="0" xfId="0" applyNumberFormat="1" applyFont="1" applyFill="1" applyBorder="1" applyAlignment="1">
      <alignment/>
    </xf>
    <xf numFmtId="220" fontId="132" fillId="0" borderId="0" xfId="0" applyNumberFormat="1" applyFont="1" applyFill="1" applyBorder="1" applyAlignment="1">
      <alignment/>
    </xf>
    <xf numFmtId="3" fontId="8" fillId="53" borderId="20" xfId="0" applyNumberFormat="1" applyFont="1" applyFill="1" applyBorder="1" applyAlignment="1" applyProtection="1">
      <alignment horizontal="center"/>
      <protection/>
    </xf>
    <xf numFmtId="3" fontId="13" fillId="53" borderId="20" xfId="0" applyNumberFormat="1" applyFont="1" applyFill="1" applyBorder="1" applyAlignment="1" applyProtection="1">
      <alignment horizontal="center"/>
      <protection/>
    </xf>
    <xf numFmtId="4" fontId="128" fillId="54" borderId="20" xfId="0" applyNumberFormat="1" applyFont="1" applyFill="1" applyBorder="1" applyAlignment="1">
      <alignment horizontal="center"/>
    </xf>
    <xf numFmtId="3" fontId="29" fillId="47" borderId="20" xfId="0" applyNumberFormat="1" applyFont="1" applyFill="1" applyBorder="1" applyAlignment="1">
      <alignment horizontal="center"/>
    </xf>
    <xf numFmtId="3" fontId="0" fillId="0" borderId="20" xfId="96" applyNumberFormat="1" applyFont="1" applyBorder="1" applyAlignment="1">
      <alignment horizontal="center"/>
    </xf>
    <xf numFmtId="0" fontId="8" fillId="47" borderId="20" xfId="0" applyFont="1" applyFill="1" applyBorder="1" applyAlignment="1">
      <alignment horizontal="left"/>
    </xf>
    <xf numFmtId="2" fontId="135" fillId="47" borderId="0" xfId="0" applyNumberFormat="1" applyFont="1" applyFill="1" applyBorder="1" applyAlignment="1">
      <alignment/>
    </xf>
    <xf numFmtId="0" fontId="29" fillId="47" borderId="20" xfId="0" applyFont="1" applyFill="1" applyBorder="1" applyAlignment="1">
      <alignment horizontal="left"/>
    </xf>
    <xf numFmtId="169" fontId="177" fillId="0" borderId="18" xfId="97" applyFont="1" applyBorder="1" applyAlignment="1">
      <alignment/>
    </xf>
    <xf numFmtId="169" fontId="178" fillId="0" borderId="18" xfId="97" applyFont="1" applyBorder="1" applyAlignment="1">
      <alignment/>
    </xf>
    <xf numFmtId="169" fontId="179" fillId="0" borderId="18" xfId="97" applyFont="1" applyBorder="1" applyAlignment="1">
      <alignment/>
    </xf>
    <xf numFmtId="49" fontId="180" fillId="0" borderId="0" xfId="0" applyNumberFormat="1" applyFont="1" applyFill="1" applyAlignment="1">
      <alignment/>
    </xf>
    <xf numFmtId="2" fontId="180" fillId="0" borderId="0" xfId="0" applyNumberFormat="1" applyFont="1" applyFill="1" applyAlignment="1">
      <alignment/>
    </xf>
    <xf numFmtId="169" fontId="181" fillId="47" borderId="0" xfId="97" applyFont="1" applyFill="1" applyBorder="1" applyAlignment="1">
      <alignment/>
    </xf>
    <xf numFmtId="2" fontId="180" fillId="47" borderId="0" xfId="0" applyNumberFormat="1" applyFont="1" applyFill="1" applyBorder="1" applyAlignment="1">
      <alignment/>
    </xf>
    <xf numFmtId="3" fontId="182" fillId="0" borderId="0" xfId="0" applyNumberFormat="1" applyFont="1" applyFill="1" applyAlignment="1">
      <alignment/>
    </xf>
    <xf numFmtId="3" fontId="182" fillId="47" borderId="0" xfId="0" applyNumberFormat="1" applyFont="1" applyFill="1" applyAlignment="1">
      <alignment/>
    </xf>
    <xf numFmtId="3" fontId="182" fillId="0" borderId="0" xfId="0" applyNumberFormat="1" applyFont="1" applyFill="1" applyBorder="1" applyAlignment="1">
      <alignment/>
    </xf>
    <xf numFmtId="3" fontId="0" fillId="47" borderId="0" xfId="0" applyNumberFormat="1" applyFill="1" applyAlignment="1">
      <alignment horizontal="center"/>
    </xf>
    <xf numFmtId="3" fontId="37" fillId="0" borderId="0" xfId="0" applyNumberFormat="1" applyFont="1" applyFill="1" applyBorder="1" applyAlignment="1">
      <alignment/>
    </xf>
    <xf numFmtId="49" fontId="17"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3" fontId="7" fillId="47" borderId="0" xfId="0" applyNumberFormat="1" applyFont="1" applyFill="1" applyAlignment="1">
      <alignment/>
    </xf>
    <xf numFmtId="3" fontId="13" fillId="0" borderId="20" xfId="0" applyNumberFormat="1" applyFont="1" applyFill="1" applyBorder="1" applyAlignment="1">
      <alignment horizontal="center"/>
    </xf>
    <xf numFmtId="3" fontId="119" fillId="54" borderId="20" xfId="0" applyNumberFormat="1" applyFont="1" applyFill="1" applyBorder="1" applyAlignment="1" applyProtection="1">
      <alignment horizontal="center"/>
      <protection/>
    </xf>
    <xf numFmtId="3" fontId="12" fillId="54" borderId="23" xfId="0" applyNumberFormat="1" applyFont="1" applyFill="1" applyBorder="1" applyAlignment="1">
      <alignment/>
    </xf>
    <xf numFmtId="3" fontId="7" fillId="54" borderId="23" xfId="0" applyNumberFormat="1" applyFont="1" applyFill="1" applyBorder="1" applyAlignment="1">
      <alignment/>
    </xf>
    <xf numFmtId="3" fontId="10" fillId="53" borderId="20" xfId="0" applyNumberFormat="1" applyFont="1" applyFill="1" applyBorder="1" applyAlignment="1" applyProtection="1">
      <alignment horizontal="center"/>
      <protection/>
    </xf>
    <xf numFmtId="3" fontId="10" fillId="53" borderId="20" xfId="0" applyNumberFormat="1" applyFont="1" applyFill="1" applyBorder="1" applyAlignment="1">
      <alignment horizontal="center" vertical="center"/>
    </xf>
    <xf numFmtId="0" fontId="10" fillId="0" borderId="0" xfId="0" applyFont="1" applyBorder="1" applyAlignment="1" quotePrefix="1">
      <alignment horizontal="center"/>
    </xf>
    <xf numFmtId="0" fontId="29" fillId="47" borderId="0" xfId="0" applyFont="1" applyFill="1" applyBorder="1" applyAlignment="1">
      <alignment horizontal="left"/>
    </xf>
    <xf numFmtId="3" fontId="10" fillId="0" borderId="0" xfId="0" applyNumberFormat="1" applyFont="1" applyBorder="1" applyAlignment="1">
      <alignment horizontal="center"/>
    </xf>
    <xf numFmtId="3" fontId="11" fillId="53" borderId="0" xfId="0" applyNumberFormat="1" applyFont="1" applyFill="1" applyBorder="1" applyAlignment="1">
      <alignment horizontal="center"/>
    </xf>
    <xf numFmtId="3" fontId="10" fillId="53" borderId="0" xfId="0" applyNumberFormat="1" applyFont="1" applyFill="1" applyBorder="1" applyAlignment="1" applyProtection="1">
      <alignment horizontal="center" vertical="center"/>
      <protection/>
    </xf>
    <xf numFmtId="3" fontId="11" fillId="53" borderId="0" xfId="0" applyNumberFormat="1" applyFont="1" applyFill="1" applyBorder="1" applyAlignment="1" applyProtection="1">
      <alignment horizontal="center" vertical="center"/>
      <protection/>
    </xf>
    <xf numFmtId="3" fontId="10" fillId="53" borderId="0" xfId="0" applyNumberFormat="1" applyFont="1" applyFill="1" applyBorder="1" applyAlignment="1">
      <alignment horizontal="center"/>
    </xf>
    <xf numFmtId="0" fontId="10" fillId="47" borderId="0" xfId="0" applyFont="1" applyFill="1" applyBorder="1" applyAlignment="1">
      <alignment horizontal="left"/>
    </xf>
    <xf numFmtId="3" fontId="11" fillId="53" borderId="0" xfId="0" applyNumberFormat="1" applyFont="1" applyFill="1" applyBorder="1" applyAlignment="1">
      <alignment horizontal="center" vertical="center"/>
    </xf>
    <xf numFmtId="3" fontId="10" fillId="53" borderId="0" xfId="0" applyNumberFormat="1" applyFont="1" applyFill="1" applyBorder="1" applyAlignment="1">
      <alignment horizontal="center" vertical="center"/>
    </xf>
    <xf numFmtId="0" fontId="37" fillId="49" borderId="39" xfId="0" applyFont="1" applyFill="1" applyBorder="1" applyAlignment="1">
      <alignment/>
    </xf>
    <xf numFmtId="0" fontId="119" fillId="0" borderId="20" xfId="0" applyFont="1" applyBorder="1" applyAlignment="1">
      <alignment horizontal="left"/>
    </xf>
    <xf numFmtId="49" fontId="183" fillId="54" borderId="0" xfId="0" applyNumberFormat="1" applyFont="1" applyFill="1" applyAlignment="1">
      <alignment/>
    </xf>
    <xf numFmtId="3" fontId="0" fillId="54" borderId="20" xfId="0" applyNumberFormat="1" applyFont="1" applyFill="1" applyBorder="1" applyAlignment="1">
      <alignment/>
    </xf>
    <xf numFmtId="3" fontId="8" fillId="54" borderId="20" xfId="0" applyNumberFormat="1" applyFont="1" applyFill="1" applyBorder="1" applyAlignment="1">
      <alignment/>
    </xf>
    <xf numFmtId="1" fontId="7" fillId="0" borderId="21" xfId="0" applyNumberFormat="1" applyFont="1" applyBorder="1" applyAlignment="1">
      <alignment/>
    </xf>
    <xf numFmtId="1" fontId="0" fillId="0" borderId="20" xfId="0" applyNumberFormat="1" applyFont="1" applyBorder="1" applyAlignment="1">
      <alignment/>
    </xf>
    <xf numFmtId="1" fontId="7" fillId="0" borderId="20" xfId="0" applyNumberFormat="1" applyFont="1" applyBorder="1" applyAlignment="1">
      <alignment/>
    </xf>
    <xf numFmtId="169" fontId="0" fillId="0" borderId="0" xfId="97" applyFont="1" applyFill="1" applyAlignment="1">
      <alignment vertical="center"/>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0"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2" xfId="136" applyNumberFormat="1" applyFont="1" applyBorder="1" applyAlignment="1">
      <alignment horizontal="center" vertical="center" wrapText="1"/>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0" fontId="62" fillId="3" borderId="26" xfId="136" applyNumberFormat="1" applyFont="1" applyFill="1" applyBorder="1" applyAlignment="1">
      <alignment horizontal="center" vertical="center" wrapText="1"/>
      <protection/>
    </xf>
    <xf numFmtId="0" fontId="62" fillId="3" borderId="25"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26" xfId="136" applyNumberFormat="1" applyFont="1" applyBorder="1" applyAlignment="1">
      <alignment horizontal="center" vertical="center" wrapText="1"/>
      <protection/>
    </xf>
    <xf numFmtId="49" fontId="12" fillId="0" borderId="40"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20"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40" fillId="47" borderId="39" xfId="136" applyNumberFormat="1" applyFont="1" applyFill="1" applyBorder="1" applyAlignment="1" applyProtection="1">
      <alignment horizontal="center" vertical="center" wrapText="1"/>
      <protection/>
    </xf>
    <xf numFmtId="3" fontId="40"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0"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4" fillId="3" borderId="26" xfId="136" applyNumberFormat="1" applyFont="1" applyFill="1" applyBorder="1" applyAlignment="1">
      <alignment horizontal="center" vertical="center" wrapText="1"/>
      <protection/>
    </xf>
    <xf numFmtId="49" fontId="74" fillId="3"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2"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39"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37"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2"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62" fillId="3" borderId="26" xfId="136" applyNumberFormat="1" applyFont="1" applyFill="1" applyBorder="1" applyAlignment="1">
      <alignment horizontal="center" wrapText="1"/>
      <protection/>
    </xf>
    <xf numFmtId="49" fontId="62" fillId="3" borderId="25" xfId="136" applyNumberFormat="1" applyFont="1" applyFill="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7" fillId="0" borderId="20" xfId="136" applyNumberFormat="1" applyFont="1" applyBorder="1" applyAlignment="1">
      <alignment horizontal="center"/>
      <protection/>
    </xf>
    <xf numFmtId="49" fontId="23" fillId="0" borderId="0" xfId="136" applyNumberFormat="1" applyFont="1" applyBorder="1" applyAlignment="1">
      <alignment horizontal="left"/>
      <protection/>
    </xf>
    <xf numFmtId="49" fontId="7" fillId="0" borderId="20" xfId="136" applyNumberFormat="1" applyFont="1" applyFill="1" applyBorder="1" applyAlignment="1">
      <alignment horizontal="center" vertical="center" wrapText="1"/>
      <protection/>
    </xf>
    <xf numFmtId="49" fontId="25" fillId="0" borderId="20" xfId="136" applyNumberFormat="1" applyFont="1" applyFill="1" applyBorder="1" applyAlignment="1">
      <alignment horizontal="center" vertical="center" wrapText="1"/>
      <protection/>
    </xf>
    <xf numFmtId="49" fontId="82" fillId="4" borderId="21" xfId="139" applyNumberFormat="1" applyFont="1" applyFill="1" applyBorder="1" applyAlignment="1">
      <alignment horizontal="center" vertical="center" wrapText="1"/>
      <protection/>
    </xf>
    <xf numFmtId="49" fontId="82" fillId="4" borderId="39" xfId="139" applyNumberFormat="1" applyFont="1" applyFill="1" applyBorder="1" applyAlignment="1">
      <alignment horizontal="center" vertical="center" wrapText="1"/>
      <protection/>
    </xf>
    <xf numFmtId="49" fontId="82"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6" xfId="139" applyNumberFormat="1" applyFont="1" applyBorder="1" applyAlignment="1">
      <alignment horizontal="center" vertical="center" wrapText="1"/>
      <protection/>
    </xf>
    <xf numFmtId="49" fontId="90" fillId="0" borderId="25"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40" xfId="139" applyNumberFormat="1" applyFont="1" applyFill="1" applyBorder="1" applyAlignment="1">
      <alignment horizontal="center" vertical="center"/>
      <protection/>
    </xf>
    <xf numFmtId="49" fontId="11" fillId="0" borderId="20" xfId="139" applyNumberFormat="1" applyFont="1" applyFill="1" applyBorder="1" applyAlignment="1">
      <alignment horizontal="center" vertical="center" wrapText="1"/>
      <protection/>
    </xf>
    <xf numFmtId="49" fontId="11" fillId="0" borderId="21" xfId="139" applyNumberFormat="1" applyFont="1" applyFill="1" applyBorder="1" applyAlignment="1">
      <alignment horizontal="center" vertical="center" wrapText="1"/>
      <protection/>
    </xf>
    <xf numFmtId="49" fontId="11" fillId="0" borderId="39"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7"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6" xfId="139" applyNumberFormat="1" applyFont="1" applyBorder="1" applyAlignment="1">
      <alignment horizontal="center" vertical="center" wrapText="1"/>
      <protection/>
    </xf>
    <xf numFmtId="49" fontId="11"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7" fillId="0" borderId="0" xfId="139" applyNumberFormat="1" applyFont="1" applyBorder="1" applyAlignment="1">
      <alignment horizontal="left"/>
      <protection/>
    </xf>
    <xf numFmtId="49" fontId="11" fillId="0" borderId="3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42"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6"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0" fontId="73" fillId="3" borderId="26" xfId="139" applyFont="1" applyFill="1" applyBorder="1" applyAlignment="1">
      <alignment horizontal="center" vertical="center" wrapText="1"/>
      <protection/>
    </xf>
    <xf numFmtId="0" fontId="73" fillId="3" borderId="25" xfId="139" applyFont="1" applyFill="1" applyBorder="1" applyAlignment="1">
      <alignment horizontal="center" vertical="center" wrapText="1"/>
      <protection/>
    </xf>
    <xf numFmtId="0" fontId="74" fillId="3" borderId="26" xfId="139" applyFont="1" applyFill="1" applyBorder="1" applyAlignment="1">
      <alignment horizontal="center" vertical="center" wrapText="1"/>
      <protection/>
    </xf>
    <xf numFmtId="0" fontId="74" fillId="3" borderId="25" xfId="139" applyFont="1" applyFill="1" applyBorder="1" applyAlignment="1">
      <alignment horizontal="center" vertical="center" wrapText="1"/>
      <protection/>
    </xf>
    <xf numFmtId="0" fontId="11" fillId="0" borderId="21" xfId="139" applyFont="1" applyBorder="1" applyAlignment="1">
      <alignment horizontal="center" vertical="center" wrapText="1"/>
      <protection/>
    </xf>
    <xf numFmtId="0" fontId="11" fillId="0" borderId="39" xfId="139" applyFont="1" applyBorder="1" applyAlignment="1">
      <alignment horizontal="center" vertical="center" wrapText="1"/>
      <protection/>
    </xf>
    <xf numFmtId="0" fontId="11" fillId="0" borderId="23" xfId="139" applyFont="1" applyBorder="1" applyAlignment="1">
      <alignment horizontal="center" vertical="center" wrapText="1"/>
      <protection/>
    </xf>
    <xf numFmtId="0" fontId="11" fillId="0" borderId="20" xfId="139" applyFont="1" applyBorder="1" applyAlignment="1">
      <alignment horizontal="center" vertical="center" wrapText="1"/>
      <protection/>
    </xf>
    <xf numFmtId="0" fontId="26" fillId="0" borderId="26" xfId="139" applyFont="1" applyBorder="1" applyAlignment="1">
      <alignment horizontal="center" vertical="center" wrapText="1"/>
      <protection/>
    </xf>
    <xf numFmtId="0" fontId="26" fillId="0" borderId="25" xfId="139" applyFont="1" applyBorder="1" applyAlignment="1">
      <alignment horizontal="center" vertical="center" wrapText="1"/>
      <protection/>
    </xf>
    <xf numFmtId="0" fontId="11" fillId="0" borderId="25" xfId="139" applyFont="1" applyBorder="1" applyAlignment="1">
      <alignment horizontal="center" vertical="center" wrapText="1"/>
      <protection/>
    </xf>
    <xf numFmtId="0" fontId="11" fillId="0" borderId="20" xfId="139" applyFont="1" applyBorder="1" applyAlignment="1">
      <alignment horizontal="center" vertical="center"/>
      <protection/>
    </xf>
    <xf numFmtId="0" fontId="11" fillId="0" borderId="40" xfId="139" applyFont="1" applyBorder="1" applyAlignment="1">
      <alignment horizontal="center" vertical="center"/>
      <protection/>
    </xf>
    <xf numFmtId="0" fontId="11" fillId="0" borderId="25" xfId="139" applyFont="1" applyBorder="1" applyAlignment="1">
      <alignment horizontal="center" vertical="center"/>
      <protection/>
    </xf>
    <xf numFmtId="0" fontId="30" fillId="0" borderId="0" xfId="139" applyNumberFormat="1" applyFont="1" applyBorder="1" applyAlignment="1">
      <alignment horizontal="center"/>
      <protection/>
    </xf>
    <xf numFmtId="0" fontId="11" fillId="0" borderId="26" xfId="139" applyFont="1" applyBorder="1" applyAlignment="1">
      <alignment horizontal="center" vertical="center" wrapText="1"/>
      <protection/>
    </xf>
    <xf numFmtId="0" fontId="18" fillId="0" borderId="22" xfId="139" applyFont="1" applyBorder="1" applyAlignment="1">
      <alignment horizontal="left"/>
      <protection/>
    </xf>
    <xf numFmtId="0" fontId="11" fillId="0" borderId="26" xfId="139" applyFont="1" applyBorder="1" applyAlignment="1">
      <alignment horizontal="center" vertical="center"/>
      <protection/>
    </xf>
    <xf numFmtId="49" fontId="11" fillId="0" borderId="19"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22" xfId="139" applyNumberFormat="1" applyFont="1" applyFill="1" applyBorder="1" applyAlignment="1">
      <alignment horizontal="center" vertical="center"/>
      <protection/>
    </xf>
    <xf numFmtId="0" fontId="11" fillId="0" borderId="20" xfId="139" applyFont="1" applyFill="1" applyBorder="1" applyAlignment="1">
      <alignment horizontal="center" vertical="center" wrapText="1"/>
      <protection/>
    </xf>
    <xf numFmtId="0" fontId="18" fillId="0" borderId="0" xfId="139" applyFont="1" applyBorder="1" applyAlignment="1">
      <alignment horizontal="center"/>
      <protection/>
    </xf>
    <xf numFmtId="0" fontId="19" fillId="0" borderId="0" xfId="139" applyFont="1" applyAlignment="1">
      <alignment horizont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94" fillId="0" borderId="0" xfId="139" applyFont="1" applyAlignment="1">
      <alignment horizontal="center"/>
      <protection/>
    </xf>
    <xf numFmtId="3" fontId="0" fillId="47" borderId="0" xfId="139" applyNumberFormat="1" applyFont="1" applyFill="1" applyBorder="1" applyAlignment="1">
      <alignment horizontal="left"/>
      <protection/>
    </xf>
    <xf numFmtId="0" fontId="17" fillId="0" borderId="20" xfId="139" applyFont="1" applyBorder="1" applyAlignment="1">
      <alignment horizontal="center" vertical="center" wrapText="1"/>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39" fillId="0" borderId="0" xfId="139" applyFont="1" applyAlignment="1">
      <alignment horizontal="center"/>
      <protection/>
    </xf>
    <xf numFmtId="0" fontId="11" fillId="0" borderId="35" xfId="139" applyFont="1" applyBorder="1" applyAlignment="1">
      <alignment horizontal="center" vertical="center" wrapText="1"/>
      <protection/>
    </xf>
    <xf numFmtId="0" fontId="11" fillId="0" borderId="19"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4"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42" xfId="139" applyFont="1" applyBorder="1" applyAlignment="1">
      <alignment horizontal="center" vertical="center" wrapText="1"/>
      <protection/>
    </xf>
    <xf numFmtId="49" fontId="24" fillId="0" borderId="22" xfId="139" applyNumberFormat="1" applyFont="1" applyBorder="1" applyAlignment="1">
      <alignment horizontal="center"/>
      <protection/>
    </xf>
    <xf numFmtId="49" fontId="80" fillId="0" borderId="20" xfId="139" applyNumberFormat="1" applyFont="1" applyBorder="1" applyAlignment="1">
      <alignment horizontal="center" vertical="center" wrapText="1"/>
      <protection/>
    </xf>
    <xf numFmtId="49" fontId="17"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7"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85" fillId="0" borderId="0" xfId="139" applyNumberFormat="1" applyFont="1" applyAlignment="1">
      <alignment horizontal="center"/>
      <protection/>
    </xf>
    <xf numFmtId="49" fontId="11" fillId="0" borderId="20" xfId="139" applyNumberFormat="1" applyFont="1" applyFill="1" applyBorder="1" applyAlignment="1">
      <alignment horizontal="center" vertical="center"/>
      <protection/>
    </xf>
    <xf numFmtId="49" fontId="83" fillId="3" borderId="26" xfId="139" applyNumberFormat="1" applyFont="1" applyFill="1" applyBorder="1" applyAlignment="1">
      <alignment horizontal="center" vertical="center" wrapText="1"/>
      <protection/>
    </xf>
    <xf numFmtId="49" fontId="83" fillId="3" borderId="25" xfId="139" applyNumberFormat="1" applyFont="1" applyFill="1" applyBorder="1" applyAlignment="1">
      <alignment horizontal="center" vertical="center" wrapText="1"/>
      <protection/>
    </xf>
    <xf numFmtId="49" fontId="81" fillId="3" borderId="26" xfId="139" applyNumberFormat="1" applyFont="1" applyFill="1" applyBorder="1" applyAlignment="1">
      <alignment horizontal="center" vertical="center" wrapText="1"/>
      <protection/>
    </xf>
    <xf numFmtId="49" fontId="81" fillId="3" borderId="25" xfId="139" applyNumberFormat="1" applyFont="1" applyFill="1" applyBorder="1" applyAlignment="1">
      <alignment horizontal="center" vertical="center" wrapText="1"/>
      <protection/>
    </xf>
    <xf numFmtId="49" fontId="11" fillId="0" borderId="21" xfId="139" applyNumberFormat="1" applyFont="1" applyBorder="1" applyAlignment="1">
      <alignment horizontal="center" vertical="center" wrapText="1"/>
      <protection/>
    </xf>
    <xf numFmtId="49" fontId="11" fillId="0" borderId="39" xfId="139" applyNumberFormat="1" applyFont="1" applyBorder="1" applyAlignment="1">
      <alignment horizontal="center" vertical="center" wrapText="1"/>
      <protection/>
    </xf>
    <xf numFmtId="49" fontId="11" fillId="0" borderId="23" xfId="139" applyNumberFormat="1" applyFont="1" applyBorder="1" applyAlignment="1">
      <alignment horizontal="center" vertical="center" wrapText="1"/>
      <protection/>
    </xf>
    <xf numFmtId="49" fontId="37" fillId="0" borderId="0" xfId="139" applyNumberFormat="1" applyFont="1" applyBorder="1" applyAlignment="1">
      <alignment horizontal="left" wrapText="1"/>
      <protection/>
    </xf>
    <xf numFmtId="49" fontId="23" fillId="0" borderId="22" xfId="139" applyNumberFormat="1" applyFont="1" applyBorder="1" applyAlignment="1">
      <alignment horizontal="left"/>
      <protection/>
    </xf>
    <xf numFmtId="49" fontId="11" fillId="0" borderId="40"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6"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6" xfId="139" applyNumberFormat="1" applyFont="1" applyBorder="1" applyAlignment="1">
      <alignment horizontal="center" vertical="center" wrapText="1"/>
      <protection/>
    </xf>
    <xf numFmtId="49" fontId="24" fillId="0" borderId="25" xfId="139" applyNumberFormat="1" applyFont="1" applyBorder="1" applyAlignment="1">
      <alignment horizontal="center" vertical="center" wrapText="1"/>
      <protection/>
    </xf>
    <xf numFmtId="49" fontId="96" fillId="3" borderId="26" xfId="139" applyNumberFormat="1" applyFont="1" applyFill="1" applyBorder="1" applyAlignment="1">
      <alignment horizontal="center" vertical="center" wrapText="1"/>
      <protection/>
    </xf>
    <xf numFmtId="49" fontId="96" fillId="3" borderId="25" xfId="139" applyNumberFormat="1"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wrapText="1"/>
      <protection/>
    </xf>
    <xf numFmtId="49" fontId="95"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49" fontId="95" fillId="3" borderId="26" xfId="139" applyNumberFormat="1" applyFont="1" applyFill="1" applyBorder="1" applyAlignment="1">
      <alignment horizontal="center" vertical="center"/>
      <protection/>
    </xf>
    <xf numFmtId="49" fontId="95" fillId="3" borderId="25"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wrapText="1"/>
      <protection/>
    </xf>
    <xf numFmtId="49" fontId="11" fillId="0" borderId="37"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23" fillId="0" borderId="0" xfId="139" applyNumberFormat="1" applyFont="1" applyFill="1" applyBorder="1" applyAlignment="1">
      <alignment horizontal="left"/>
      <protection/>
    </xf>
    <xf numFmtId="49" fontId="18" fillId="0" borderId="22" xfId="139" applyNumberFormat="1" applyFont="1" applyFill="1" applyBorder="1" applyAlignment="1">
      <alignment horizontal="center" vertical="center"/>
      <protection/>
    </xf>
    <xf numFmtId="49" fontId="11" fillId="0" borderId="40" xfId="139" applyNumberFormat="1" applyFont="1" applyFill="1" applyBorder="1" applyAlignment="1">
      <alignment horizontal="center" vertical="center" wrapText="1"/>
      <protection/>
    </xf>
    <xf numFmtId="49" fontId="11" fillId="47" borderId="26" xfId="139" applyNumberFormat="1" applyFont="1" applyFill="1" applyBorder="1" applyAlignment="1">
      <alignment horizontal="center" vertical="center"/>
      <protection/>
    </xf>
    <xf numFmtId="49" fontId="11" fillId="47" borderId="25" xfId="139" applyNumberFormat="1" applyFont="1" applyFill="1" applyBorder="1" applyAlignment="1">
      <alignment horizontal="center" vertical="center"/>
      <protection/>
    </xf>
    <xf numFmtId="49" fontId="96" fillId="3" borderId="26" xfId="139" applyNumberFormat="1" applyFont="1" applyFill="1" applyBorder="1" applyAlignment="1">
      <alignment horizontal="center" vertical="center"/>
      <protection/>
    </xf>
    <xf numFmtId="49" fontId="96" fillId="3" borderId="25" xfId="139" applyNumberFormat="1" applyFont="1" applyFill="1" applyBorder="1" applyAlignment="1">
      <alignment horizontal="center" vertical="center"/>
      <protection/>
    </xf>
    <xf numFmtId="49" fontId="11" fillId="0" borderId="3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4" xfId="139" applyNumberFormat="1" applyFont="1" applyFill="1" applyBorder="1" applyAlignment="1">
      <alignment horizontal="center" vertical="center" wrapText="1"/>
      <protection/>
    </xf>
    <xf numFmtId="49" fontId="11" fillId="0" borderId="42" xfId="139" applyNumberFormat="1" applyFont="1" applyFill="1" applyBorder="1" applyAlignment="1">
      <alignment horizontal="center" vertical="center" wrapText="1"/>
      <protection/>
    </xf>
    <xf numFmtId="0" fontId="88" fillId="0" borderId="40" xfId="139" applyFont="1" applyFill="1" applyBorder="1" applyAlignment="1">
      <alignment horizontal="center" vertical="center" wrapText="1"/>
      <protection/>
    </xf>
    <xf numFmtId="0" fontId="88" fillId="0" borderId="25" xfId="139" applyFont="1" applyFill="1" applyBorder="1" applyAlignment="1">
      <alignment horizontal="center" vertical="center" wrapText="1"/>
      <protection/>
    </xf>
    <xf numFmtId="49" fontId="24" fillId="0" borderId="26" xfId="139" applyNumberFormat="1" applyFont="1" applyFill="1" applyBorder="1" applyAlignment="1">
      <alignment horizontal="center" vertical="center"/>
      <protection/>
    </xf>
    <xf numFmtId="49" fontId="24" fillId="0" borderId="25" xfId="139" applyNumberFormat="1" applyFont="1" applyFill="1" applyBorder="1" applyAlignment="1">
      <alignment horizontal="center" vertical="center"/>
      <protection/>
    </xf>
    <xf numFmtId="0" fontId="30" fillId="0" borderId="0" xfId="139" applyFont="1" applyAlignment="1">
      <alignment horizontal="center"/>
      <protection/>
    </xf>
    <xf numFmtId="0" fontId="12" fillId="0" borderId="20" xfId="139" applyFont="1" applyFill="1" applyBorder="1" applyAlignment="1">
      <alignment horizontal="center" vertical="center" wrapText="1"/>
      <protection/>
    </xf>
    <xf numFmtId="0" fontId="34" fillId="47" borderId="0" xfId="139" applyFont="1" applyFill="1" applyBorder="1" applyAlignment="1">
      <alignment horizontal="center"/>
      <protection/>
    </xf>
    <xf numFmtId="49" fontId="12" fillId="0" borderId="3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42"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37" xfId="139" applyNumberFormat="1" applyFont="1" applyFill="1" applyBorder="1" applyAlignment="1">
      <alignment horizontal="center" vertical="center"/>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49" fontId="30" fillId="47" borderId="43" xfId="0" applyNumberFormat="1" applyFont="1" applyFill="1" applyBorder="1" applyAlignment="1">
      <alignment horizontal="center" vertical="center"/>
    </xf>
    <xf numFmtId="49" fontId="30" fillId="47" borderId="44"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0"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47" borderId="21" xfId="0" applyNumberFormat="1" applyFont="1" applyFill="1" applyBorder="1" applyAlignment="1">
      <alignment horizontal="center" vertical="center" wrapText="1"/>
    </xf>
    <xf numFmtId="2" fontId="8" fillId="47" borderId="23" xfId="0" applyNumberFormat="1" applyFont="1" applyFill="1" applyBorder="1" applyAlignment="1">
      <alignment horizontal="center" vertical="center" wrapText="1"/>
    </xf>
    <xf numFmtId="2" fontId="8" fillId="47" borderId="26" xfId="0" applyNumberFormat="1" applyFont="1" applyFill="1" applyBorder="1" applyAlignment="1">
      <alignment horizontal="center" vertical="center" wrapText="1"/>
    </xf>
    <xf numFmtId="2" fontId="8" fillId="47" borderId="25" xfId="0" applyNumberFormat="1" applyFont="1" applyFill="1" applyBorder="1" applyAlignment="1">
      <alignment horizontal="center" vertical="center" wrapText="1"/>
    </xf>
    <xf numFmtId="2" fontId="3" fillId="0" borderId="0" xfId="0" applyNumberFormat="1" applyFont="1" applyBorder="1" applyAlignment="1">
      <alignment horizontal="center"/>
    </xf>
    <xf numFmtId="2" fontId="1" fillId="0" borderId="0" xfId="0" applyNumberFormat="1" applyFont="1" applyBorder="1" applyAlignment="1">
      <alignment horizontal="center"/>
    </xf>
    <xf numFmtId="2" fontId="114" fillId="0" borderId="0" xfId="0" applyNumberFormat="1" applyFont="1" applyBorder="1" applyAlignment="1">
      <alignment horizontal="center"/>
    </xf>
    <xf numFmtId="2" fontId="8" fillId="47" borderId="39" xfId="0" applyNumberFormat="1" applyFont="1" applyFill="1" applyBorder="1" applyAlignment="1">
      <alignment horizontal="center" vertical="center" wrapText="1"/>
    </xf>
    <xf numFmtId="2" fontId="8" fillId="47" borderId="20" xfId="0" applyNumberFormat="1" applyFont="1" applyFill="1" applyBorder="1" applyAlignment="1">
      <alignment horizontal="center" vertical="center" wrapText="1"/>
    </xf>
    <xf numFmtId="2" fontId="3" fillId="0" borderId="0" xfId="0" applyNumberFormat="1" applyFont="1" applyBorder="1" applyAlignment="1">
      <alignment horizontal="left"/>
    </xf>
    <xf numFmtId="2" fontId="12" fillId="47" borderId="20" xfId="0" applyNumberFormat="1" applyFont="1" applyFill="1" applyBorder="1" applyAlignment="1">
      <alignment horizontal="center" vertical="center" wrapText="1"/>
    </xf>
    <xf numFmtId="2" fontId="12" fillId="47" borderId="26" xfId="0" applyNumberFormat="1" applyFont="1" applyFill="1" applyBorder="1" applyAlignment="1">
      <alignment horizontal="center" vertical="center" wrapText="1"/>
    </xf>
    <xf numFmtId="2" fontId="12" fillId="47" borderId="40" xfId="0" applyNumberFormat="1" applyFont="1" applyFill="1" applyBorder="1" applyAlignment="1">
      <alignment horizontal="center" vertical="center" wrapText="1"/>
    </xf>
    <xf numFmtId="2" fontId="12" fillId="47" borderId="25" xfId="0" applyNumberFormat="1" applyFont="1" applyFill="1" applyBorder="1" applyAlignment="1">
      <alignment horizontal="center" vertical="center" wrapText="1"/>
    </xf>
    <xf numFmtId="2" fontId="8" fillId="47" borderId="27" xfId="0" applyNumberFormat="1" applyFont="1" applyFill="1" applyBorder="1" applyAlignment="1">
      <alignment horizontal="center" vertical="center" wrapText="1"/>
    </xf>
    <xf numFmtId="2" fontId="8" fillId="47" borderId="22" xfId="0" applyNumberFormat="1" applyFont="1" applyFill="1" applyBorder="1" applyAlignment="1">
      <alignment horizontal="center" vertical="center" wrapText="1"/>
    </xf>
    <xf numFmtId="2" fontId="8" fillId="47"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2"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7" fillId="29" borderId="22" xfId="0" applyNumberFormat="1" applyFont="1" applyFill="1" applyBorder="1" applyAlignment="1">
      <alignment horizontal="center"/>
    </xf>
    <xf numFmtId="2" fontId="7" fillId="49" borderId="22" xfId="0" applyNumberFormat="1" applyFont="1" applyFill="1" applyBorder="1" applyAlignment="1">
      <alignment horizontal="center"/>
    </xf>
    <xf numFmtId="2" fontId="72" fillId="56" borderId="22" xfId="0" applyNumberFormat="1" applyFont="1" applyFill="1" applyBorder="1" applyAlignment="1">
      <alignment horizontal="center"/>
    </xf>
    <xf numFmtId="2" fontId="7" fillId="51" borderId="22" xfId="0" applyNumberFormat="1" applyFont="1" applyFill="1" applyBorder="1" applyAlignment="1">
      <alignment horizontal="center"/>
    </xf>
    <xf numFmtId="2" fontId="1" fillId="0" borderId="0" xfId="0" applyNumberFormat="1" applyFont="1" applyFill="1" applyBorder="1" applyAlignment="1">
      <alignment horizontal="center"/>
    </xf>
    <xf numFmtId="2" fontId="7" fillId="52" borderId="22" xfId="0" applyNumberFormat="1" applyFont="1" applyFill="1" applyBorder="1" applyAlignment="1">
      <alignment horizontal="center"/>
    </xf>
    <xf numFmtId="2" fontId="8" fillId="47" borderId="22" xfId="0" applyNumberFormat="1" applyFont="1" applyFill="1" applyBorder="1" applyAlignment="1">
      <alignment horizontal="left"/>
    </xf>
    <xf numFmtId="2" fontId="0" fillId="0" borderId="0" xfId="0" applyNumberFormat="1" applyFont="1" applyFill="1" applyAlignment="1">
      <alignment horizontal="left"/>
    </xf>
    <xf numFmtId="2" fontId="19" fillId="0" borderId="0" xfId="0" applyNumberFormat="1" applyFont="1" applyAlignment="1">
      <alignment horizontal="center"/>
    </xf>
    <xf numFmtId="49" fontId="8" fillId="47" borderId="0" xfId="0" applyNumberFormat="1" applyFont="1" applyFill="1" applyBorder="1" applyAlignment="1">
      <alignment horizontal="left" vertical="center" wrapText="1"/>
    </xf>
    <xf numFmtId="49" fontId="8" fillId="47" borderId="0" xfId="0" applyNumberFormat="1" applyFont="1" applyFill="1" applyBorder="1" applyAlignment="1">
      <alignment horizontal="left" vertical="center"/>
    </xf>
    <xf numFmtId="2" fontId="20" fillId="0" borderId="0" xfId="0" applyNumberFormat="1" applyFont="1" applyAlignment="1">
      <alignment horizontal="center"/>
    </xf>
    <xf numFmtId="2" fontId="7" fillId="50" borderId="22" xfId="0" applyNumberFormat="1" applyFont="1" applyFill="1" applyBorder="1" applyAlignment="1">
      <alignment horizontal="center"/>
    </xf>
    <xf numFmtId="2" fontId="7" fillId="35" borderId="22" xfId="0" applyNumberFormat="1" applyFont="1" applyFill="1" applyBorder="1" applyAlignment="1">
      <alignment horizontal="center"/>
    </xf>
    <xf numFmtId="49" fontId="7" fillId="0" borderId="0" xfId="0" applyNumberFormat="1" applyFont="1" applyBorder="1" applyAlignment="1">
      <alignment horizontal="center"/>
    </xf>
    <xf numFmtId="49" fontId="19" fillId="0" borderId="0" xfId="0" applyNumberFormat="1" applyFont="1" applyBorder="1" applyAlignment="1">
      <alignment horizontal="center" wrapText="1"/>
    </xf>
    <xf numFmtId="49" fontId="19" fillId="0" borderId="0" xfId="0" applyNumberFormat="1" applyFont="1" applyBorder="1" applyAlignment="1">
      <alignment horizontal="center"/>
    </xf>
    <xf numFmtId="49" fontId="30" fillId="0" borderId="0" xfId="0" applyNumberFormat="1" applyFont="1" applyBorder="1" applyAlignment="1">
      <alignment horizontal="center"/>
    </xf>
    <xf numFmtId="49" fontId="11"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10" fillId="0" borderId="19" xfId="0" applyNumberFormat="1" applyFont="1" applyBorder="1" applyAlignment="1">
      <alignment horizontal="right"/>
    </xf>
    <xf numFmtId="2" fontId="12" fillId="0" borderId="0" xfId="0" applyNumberFormat="1" applyFont="1" applyBorder="1" applyAlignment="1">
      <alignment horizontal="center" wrapText="1"/>
    </xf>
    <xf numFmtId="2" fontId="10" fillId="0" borderId="0" xfId="0" applyNumberFormat="1" applyFont="1" applyBorder="1" applyAlignment="1">
      <alignment horizontal="center"/>
    </xf>
    <xf numFmtId="0" fontId="0" fillId="47" borderId="39" xfId="0" applyFont="1" applyFill="1" applyBorder="1" applyAlignment="1">
      <alignment horizontal="center" vertical="center"/>
    </xf>
    <xf numFmtId="0" fontId="0" fillId="47" borderId="23" xfId="0" applyFont="1" applyFill="1" applyBorder="1" applyAlignment="1">
      <alignment horizontal="center" vertical="center"/>
    </xf>
    <xf numFmtId="2" fontId="7" fillId="22" borderId="22" xfId="0" applyNumberFormat="1" applyFont="1" applyFill="1" applyBorder="1" applyAlignment="1">
      <alignment horizontal="center"/>
    </xf>
    <xf numFmtId="2" fontId="12"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49" fontId="19" fillId="0" borderId="22" xfId="0" applyNumberFormat="1" applyFont="1" applyFill="1" applyBorder="1" applyAlignment="1">
      <alignment horizontal="center" wrapText="1"/>
    </xf>
    <xf numFmtId="49" fontId="125" fillId="27" borderId="21" xfId="0" applyNumberFormat="1" applyFont="1" applyFill="1" applyBorder="1" applyAlignment="1">
      <alignment horizontal="center" vertical="center"/>
    </xf>
    <xf numFmtId="49" fontId="125" fillId="27" borderId="23" xfId="0" applyNumberFormat="1" applyFont="1" applyFill="1" applyBorder="1" applyAlignment="1">
      <alignment horizontal="center" vertical="center"/>
    </xf>
    <xf numFmtId="49" fontId="125" fillId="52" borderId="21" xfId="0" applyNumberFormat="1" applyFont="1" applyFill="1" applyBorder="1" applyAlignment="1">
      <alignment horizontal="center" vertical="center"/>
    </xf>
    <xf numFmtId="49" fontId="125" fillId="52" borderId="23" xfId="0" applyNumberFormat="1" applyFont="1" applyFill="1" applyBorder="1" applyAlignment="1">
      <alignment horizontal="center" vertical="center"/>
    </xf>
    <xf numFmtId="49" fontId="125" fillId="29" borderId="21" xfId="0" applyNumberFormat="1" applyFont="1" applyFill="1" applyBorder="1" applyAlignment="1">
      <alignment horizontal="center" vertical="center"/>
    </xf>
    <xf numFmtId="49" fontId="125" fillId="29" borderId="23" xfId="0" applyNumberFormat="1" applyFont="1" applyFill="1" applyBorder="1" applyAlignment="1">
      <alignment horizontal="center" vertical="center"/>
    </xf>
    <xf numFmtId="49" fontId="125" fillId="49" borderId="21" xfId="0" applyNumberFormat="1" applyFont="1" applyFill="1" applyBorder="1" applyAlignment="1">
      <alignment horizontal="center" vertical="center"/>
    </xf>
    <xf numFmtId="49" fontId="125" fillId="49" borderId="23" xfId="0" applyNumberFormat="1" applyFont="1" applyFill="1" applyBorder="1" applyAlignment="1">
      <alignment horizontal="center" vertical="center"/>
    </xf>
    <xf numFmtId="49" fontId="125" fillId="35" borderId="21" xfId="0" applyNumberFormat="1" applyFont="1" applyFill="1" applyBorder="1" applyAlignment="1">
      <alignment horizontal="center" vertical="center"/>
    </xf>
    <xf numFmtId="49" fontId="125" fillId="35" borderId="23" xfId="0" applyNumberFormat="1" applyFont="1" applyFill="1" applyBorder="1" applyAlignment="1">
      <alignment horizontal="center" vertical="center"/>
    </xf>
    <xf numFmtId="49" fontId="125" fillId="18" borderId="21" xfId="0" applyNumberFormat="1" applyFont="1" applyFill="1" applyBorder="1" applyAlignment="1">
      <alignment horizontal="center" vertical="center"/>
    </xf>
    <xf numFmtId="49" fontId="125" fillId="18" borderId="23" xfId="0" applyNumberFormat="1"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1" fillId="47" borderId="0" xfId="0" applyNumberFormat="1" applyFont="1" applyFill="1" applyBorder="1" applyAlignment="1">
      <alignment horizontal="center"/>
    </xf>
    <xf numFmtId="2" fontId="3" fillId="47" borderId="0" xfId="0" applyNumberFormat="1" applyFont="1" applyFill="1" applyBorder="1" applyAlignment="1">
      <alignment horizontal="center"/>
    </xf>
    <xf numFmtId="2" fontId="114" fillId="47" borderId="0" xfId="0" applyNumberFormat="1" applyFont="1" applyFill="1" applyBorder="1" applyAlignment="1">
      <alignment horizontal="center"/>
    </xf>
    <xf numFmtId="2" fontId="10" fillId="47" borderId="19" xfId="0" applyNumberFormat="1" applyFont="1" applyFill="1" applyBorder="1" applyAlignment="1">
      <alignment horizontal="right"/>
    </xf>
    <xf numFmtId="2" fontId="10" fillId="47" borderId="0" xfId="0" applyNumberFormat="1" applyFont="1" applyFill="1" applyBorder="1" applyAlignment="1">
      <alignment horizontal="center"/>
    </xf>
    <xf numFmtId="2" fontId="7" fillId="57" borderId="22"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8" fillId="47" borderId="40" xfId="0" applyNumberFormat="1" applyFont="1" applyFill="1" applyBorder="1" applyAlignment="1">
      <alignment horizontal="center" vertical="center" wrapText="1"/>
    </xf>
    <xf numFmtId="2" fontId="0" fillId="47" borderId="0" xfId="0" applyNumberFormat="1" applyFill="1" applyAlignment="1">
      <alignment horizontal="left" wrapText="1"/>
    </xf>
    <xf numFmtId="2" fontId="0" fillId="47" borderId="0" xfId="0" applyNumberFormat="1" applyFont="1" applyFill="1" applyAlignment="1">
      <alignment horizontal="left"/>
    </xf>
    <xf numFmtId="2" fontId="19" fillId="47" borderId="0" xfId="0" applyNumberFormat="1" applyFont="1" applyFill="1" applyAlignment="1">
      <alignment horizontal="center"/>
    </xf>
    <xf numFmtId="2" fontId="7" fillId="0" borderId="0" xfId="0" applyNumberFormat="1" applyFont="1" applyFill="1" applyAlignment="1">
      <alignment horizontal="center"/>
    </xf>
    <xf numFmtId="2" fontId="0" fillId="0" borderId="0" xfId="0" applyNumberFormat="1" applyFont="1" applyFill="1" applyAlignment="1">
      <alignment horizontal="left" wrapText="1"/>
    </xf>
    <xf numFmtId="2" fontId="0" fillId="0" borderId="0" xfId="0" applyNumberFormat="1" applyFont="1" applyFill="1" applyAlignment="1">
      <alignment horizontal="left"/>
    </xf>
    <xf numFmtId="2" fontId="0" fillId="0" borderId="0" xfId="0" applyNumberFormat="1" applyFont="1" applyFill="1" applyBorder="1" applyAlignment="1">
      <alignment horizontal="left"/>
    </xf>
    <xf numFmtId="2" fontId="20" fillId="47" borderId="0" xfId="0" applyNumberFormat="1" applyFont="1" applyFill="1" applyAlignment="1">
      <alignment horizontal="center"/>
    </xf>
    <xf numFmtId="2" fontId="7" fillId="47" borderId="0" xfId="0" applyNumberFormat="1" applyFont="1" applyFill="1" applyAlignment="1">
      <alignment horizontal="left"/>
    </xf>
    <xf numFmtId="0" fontId="37" fillId="0" borderId="19" xfId="0" applyNumberFormat="1" applyFont="1" applyFill="1" applyBorder="1" applyAlignment="1">
      <alignment horizontal="center" wrapText="1"/>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3" fillId="47" borderId="0" xfId="0" applyNumberFormat="1" applyFont="1" applyFill="1" applyBorder="1" applyAlignment="1">
      <alignment horizontal="left"/>
    </xf>
    <xf numFmtId="2" fontId="0" fillId="0" borderId="0" xfId="0" applyNumberFormat="1" applyFont="1" applyFill="1" applyBorder="1" applyAlignment="1">
      <alignment horizontal="center"/>
    </xf>
    <xf numFmtId="2" fontId="8" fillId="47" borderId="0" xfId="0" applyNumberFormat="1" applyFont="1" applyFill="1" applyAlignment="1">
      <alignment horizontal="center"/>
    </xf>
    <xf numFmtId="49" fontId="125" fillId="0" borderId="21" xfId="0" applyNumberFormat="1" applyFont="1" applyFill="1" applyBorder="1" applyAlignment="1">
      <alignment horizontal="center" vertical="center"/>
    </xf>
    <xf numFmtId="49" fontId="125" fillId="0" borderId="23" xfId="0" applyNumberFormat="1" applyFont="1" applyFill="1" applyBorder="1" applyAlignment="1">
      <alignment horizontal="center" vertical="center"/>
    </xf>
    <xf numFmtId="0" fontId="37" fillId="0" borderId="0" xfId="0" applyNumberFormat="1" applyFont="1" applyFill="1" applyBorder="1" applyAlignment="1">
      <alignment horizontal="center"/>
    </xf>
    <xf numFmtId="0" fontId="6" fillId="54" borderId="21" xfId="0" applyFont="1" applyFill="1" applyBorder="1" applyAlignment="1">
      <alignment horizontal="center" vertical="center" wrapText="1"/>
    </xf>
    <xf numFmtId="0" fontId="6" fillId="54" borderId="39" xfId="0" applyFont="1" applyFill="1" applyBorder="1" applyAlignment="1">
      <alignment horizontal="center" vertical="center" wrapText="1"/>
    </xf>
    <xf numFmtId="0" fontId="6" fillId="54" borderId="23" xfId="0" applyFont="1" applyFill="1" applyBorder="1" applyAlignment="1">
      <alignment horizontal="center" vertical="center" wrapText="1"/>
    </xf>
    <xf numFmtId="0" fontId="12" fillId="54" borderId="21" xfId="0" applyFont="1" applyFill="1" applyBorder="1" applyAlignment="1">
      <alignment horizontal="center" vertical="center" wrapText="1"/>
    </xf>
    <xf numFmtId="0" fontId="12" fillId="54" borderId="39" xfId="0" applyFont="1" applyFill="1" applyBorder="1" applyAlignment="1">
      <alignment horizontal="center" vertical="center" wrapText="1"/>
    </xf>
    <xf numFmtId="0" fontId="12" fillId="54" borderId="23" xfId="0" applyFont="1" applyFill="1" applyBorder="1" applyAlignment="1">
      <alignment horizontal="center" vertical="center" wrapText="1"/>
    </xf>
    <xf numFmtId="0" fontId="8" fillId="47" borderId="20" xfId="0" applyNumberFormat="1" applyFont="1" applyFill="1" applyBorder="1" applyAlignment="1">
      <alignment horizontal="center" vertical="center" wrapText="1"/>
    </xf>
    <xf numFmtId="0" fontId="8" fillId="47" borderId="35" xfId="0" applyFont="1" applyFill="1" applyBorder="1" applyAlignment="1">
      <alignment horizontal="center" vertical="center" wrapText="1"/>
    </xf>
    <xf numFmtId="0" fontId="8" fillId="47" borderId="19" xfId="0" applyFont="1" applyFill="1" applyBorder="1" applyAlignment="1">
      <alignment horizontal="center" vertical="center" wrapText="1"/>
    </xf>
    <xf numFmtId="0" fontId="8" fillId="47" borderId="36" xfId="0" applyFont="1" applyFill="1" applyBorder="1" applyAlignment="1">
      <alignment horizontal="center" vertical="center" wrapText="1"/>
    </xf>
    <xf numFmtId="0" fontId="12" fillId="47" borderId="20" xfId="0" applyNumberFormat="1" applyFont="1" applyFill="1" applyBorder="1" applyAlignment="1">
      <alignment horizontal="center" vertical="center" wrapText="1"/>
    </xf>
    <xf numFmtId="3" fontId="30" fillId="0" borderId="0" xfId="0" applyNumberFormat="1" applyFont="1" applyFill="1" applyAlignment="1">
      <alignment horizontal="center"/>
    </xf>
    <xf numFmtId="3" fontId="7" fillId="0" borderId="0" xfId="0" applyNumberFormat="1" applyFont="1" applyFill="1" applyAlignment="1">
      <alignment horizontal="center"/>
    </xf>
    <xf numFmtId="0" fontId="8" fillId="47" borderId="26" xfId="0" applyNumberFormat="1" applyFont="1" applyFill="1" applyBorder="1" applyAlignment="1">
      <alignment horizontal="center" vertical="center" wrapText="1"/>
    </xf>
    <xf numFmtId="0" fontId="8" fillId="47" borderId="40" xfId="0" applyNumberFormat="1" applyFont="1" applyFill="1" applyBorder="1" applyAlignment="1">
      <alignment horizontal="center" vertical="center" wrapText="1"/>
    </xf>
    <xf numFmtId="0" fontId="8" fillId="47" borderId="25" xfId="0" applyNumberFormat="1" applyFont="1" applyFill="1" applyBorder="1" applyAlignment="1">
      <alignment horizontal="center" vertical="center" wrapText="1"/>
    </xf>
    <xf numFmtId="0" fontId="8" fillId="47" borderId="21" xfId="0" applyNumberFormat="1" applyFont="1" applyFill="1" applyBorder="1" applyAlignment="1">
      <alignment horizontal="center" vertical="center" wrapText="1"/>
    </xf>
    <xf numFmtId="0" fontId="0" fillId="47" borderId="39" xfId="0" applyFont="1" applyFill="1" applyBorder="1" applyAlignment="1">
      <alignment horizontal="center" vertical="center" wrapText="1"/>
    </xf>
    <xf numFmtId="0" fontId="0" fillId="47" borderId="23" xfId="0" applyFont="1" applyFill="1" applyBorder="1" applyAlignment="1">
      <alignment horizontal="center" vertical="center" wrapText="1"/>
    </xf>
    <xf numFmtId="0" fontId="8" fillId="47" borderId="39" xfId="0" applyNumberFormat="1" applyFont="1" applyFill="1" applyBorder="1" applyAlignment="1">
      <alignment horizontal="center" vertical="center" wrapText="1"/>
    </xf>
    <xf numFmtId="0" fontId="8" fillId="47" borderId="23" xfId="0" applyNumberFormat="1" applyFont="1" applyFill="1" applyBorder="1" applyAlignment="1">
      <alignment horizontal="center" vertical="center" wrapText="1"/>
    </xf>
    <xf numFmtId="0" fontId="12" fillId="47" borderId="20" xfId="0" applyFont="1" applyFill="1" applyBorder="1" applyAlignment="1">
      <alignment horizontal="center" vertical="center" wrapText="1"/>
    </xf>
    <xf numFmtId="0" fontId="12" fillId="47" borderId="26" xfId="0" applyFont="1" applyFill="1" applyBorder="1" applyAlignment="1">
      <alignment horizontal="center" vertical="center" wrapText="1"/>
    </xf>
    <xf numFmtId="0" fontId="8" fillId="47" borderId="35" xfId="0" applyNumberFormat="1" applyFont="1" applyFill="1" applyBorder="1" applyAlignment="1">
      <alignment horizontal="center" vertical="center" wrapText="1"/>
    </xf>
    <xf numFmtId="0" fontId="8" fillId="47" borderId="24" xfId="0" applyNumberFormat="1" applyFont="1" applyFill="1" applyBorder="1" applyAlignment="1">
      <alignment horizontal="center" vertical="center" wrapText="1"/>
    </xf>
    <xf numFmtId="0" fontId="8" fillId="47" borderId="27" xfId="0" applyNumberFormat="1" applyFont="1" applyFill="1" applyBorder="1" applyAlignment="1">
      <alignment horizontal="center" vertical="center" wrapText="1"/>
    </xf>
    <xf numFmtId="0" fontId="30" fillId="0" borderId="0" xfId="0" applyFont="1" applyFill="1" applyAlignment="1">
      <alignment horizontal="center"/>
    </xf>
    <xf numFmtId="2" fontId="11" fillId="0" borderId="20"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7" fillId="51" borderId="22"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7" fillId="0" borderId="20" xfId="0" applyFont="1" applyFill="1" applyBorder="1" applyAlignment="1">
      <alignment horizontal="center"/>
    </xf>
    <xf numFmtId="3" fontId="7" fillId="47" borderId="0" xfId="0" applyNumberFormat="1"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47" borderId="0" xfId="0" applyNumberFormat="1" applyFont="1" applyFill="1" applyAlignment="1">
      <alignment horizontal="center"/>
    </xf>
    <xf numFmtId="0" fontId="7" fillId="50" borderId="22" xfId="0" applyFont="1" applyFill="1" applyBorder="1" applyAlignment="1">
      <alignment horizontal="center"/>
    </xf>
    <xf numFmtId="0" fontId="7" fillId="35" borderId="22" xfId="0" applyFont="1" applyFill="1" applyBorder="1" applyAlignment="1">
      <alignment horizontal="center"/>
    </xf>
    <xf numFmtId="0" fontId="7" fillId="49" borderId="22" xfId="0" applyFont="1" applyFill="1" applyBorder="1" applyAlignment="1">
      <alignment horizontal="center"/>
    </xf>
    <xf numFmtId="0" fontId="8" fillId="47" borderId="0" xfId="0" applyNumberFormat="1" applyFont="1" applyFill="1" applyBorder="1" applyAlignment="1">
      <alignment horizontal="left" wrapText="1"/>
    </xf>
    <xf numFmtId="0" fontId="7" fillId="52" borderId="22" xfId="0" applyFont="1" applyFill="1" applyBorder="1" applyAlignment="1">
      <alignment horizontal="center"/>
    </xf>
    <xf numFmtId="0" fontId="116" fillId="29" borderId="22" xfId="0" applyFont="1" applyFill="1" applyBorder="1" applyAlignment="1">
      <alignment horizontal="center"/>
    </xf>
    <xf numFmtId="0" fontId="6" fillId="0" borderId="0" xfId="0" applyFont="1" applyFill="1" applyBorder="1" applyAlignment="1">
      <alignment horizontal="center"/>
    </xf>
    <xf numFmtId="0" fontId="19" fillId="47" borderId="0" xfId="0" applyNumberFormat="1" applyFont="1" applyFill="1" applyAlignment="1">
      <alignment horizontal="center" wrapText="1"/>
    </xf>
    <xf numFmtId="3" fontId="0" fillId="47" borderId="19" xfId="0" applyNumberFormat="1" applyFont="1" applyFill="1" applyBorder="1" applyAlignment="1">
      <alignment horizontal="center"/>
    </xf>
    <xf numFmtId="49" fontId="17"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0" fontId="39" fillId="0" borderId="0" xfId="0" applyNumberFormat="1" applyFont="1" applyFill="1" applyAlignment="1">
      <alignment horizontal="center"/>
    </xf>
    <xf numFmtId="49" fontId="12" fillId="0" borderId="20"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49" fontId="12"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center" vertical="center" wrapText="1"/>
      <protection/>
    </xf>
    <xf numFmtId="49" fontId="21" fillId="0" borderId="45"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0" fontId="12" fillId="0" borderId="2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4" fillId="0" borderId="0" xfId="0" applyNumberFormat="1" applyFont="1" applyFill="1" applyAlignment="1">
      <alignment horizontal="center" wrapText="1"/>
    </xf>
    <xf numFmtId="0" fontId="12" fillId="0" borderId="0" xfId="0" applyNumberFormat="1" applyFont="1" applyFill="1" applyBorder="1" applyAlignment="1">
      <alignment horizontal="left" wrapText="1"/>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34" fillId="0" borderId="19" xfId="0" applyNumberFormat="1" applyFont="1" applyFill="1" applyBorder="1" applyAlignment="1">
      <alignment horizontal="center"/>
    </xf>
    <xf numFmtId="49" fontId="7" fillId="47" borderId="26" xfId="0" applyNumberFormat="1" applyFont="1" applyFill="1" applyBorder="1" applyAlignment="1" applyProtection="1">
      <alignment horizontal="center" vertical="center" wrapText="1"/>
      <protection/>
    </xf>
    <xf numFmtId="49" fontId="7" fillId="47" borderId="25"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wrapText="1"/>
    </xf>
    <xf numFmtId="49" fontId="0" fillId="0" borderId="0" xfId="0" applyNumberFormat="1" applyFont="1" applyFill="1" applyAlignment="1">
      <alignment horizontal="left"/>
    </xf>
    <xf numFmtId="0" fontId="36" fillId="0" borderId="19" xfId="0" applyNumberFormat="1" applyFont="1" applyFill="1" applyBorder="1" applyAlignment="1">
      <alignment horizont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49" fontId="30" fillId="0" borderId="0" xfId="0" applyNumberFormat="1" applyFont="1" applyFill="1" applyAlignment="1">
      <alignment horizontal="center"/>
    </xf>
    <xf numFmtId="49" fontId="8" fillId="0" borderId="21"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30" fillId="0" borderId="0" xfId="0" applyNumberFormat="1" applyFont="1" applyFill="1" applyBorder="1" applyAlignment="1">
      <alignment horizontal="center"/>
    </xf>
    <xf numFmtId="0" fontId="31" fillId="0" borderId="0" xfId="0" applyNumberFormat="1" applyFont="1" applyFill="1" applyAlignment="1">
      <alignment horizontal="center"/>
    </xf>
    <xf numFmtId="49" fontId="7" fillId="0" borderId="0" xfId="0" applyNumberFormat="1" applyFont="1" applyFill="1" applyBorder="1" applyAlignment="1">
      <alignment horizontal="left" wrapText="1"/>
    </xf>
    <xf numFmtId="0" fontId="13" fillId="0" borderId="0" xfId="0" applyNumberFormat="1" applyFont="1" applyFill="1" applyAlignment="1">
      <alignment horizontal="center"/>
    </xf>
    <xf numFmtId="49" fontId="23" fillId="0" borderId="50" xfId="0" applyNumberFormat="1" applyFont="1" applyFill="1" applyBorder="1" applyAlignment="1">
      <alignment horizontal="center"/>
    </xf>
    <xf numFmtId="0" fontId="13" fillId="0" borderId="0" xfId="0" applyNumberFormat="1" applyFont="1" applyFill="1" applyAlignment="1">
      <alignment horizontal="center" wrapText="1"/>
    </xf>
    <xf numFmtId="0" fontId="31" fillId="0" borderId="0" xfId="0" applyNumberFormat="1" applyFont="1" applyFill="1" applyBorder="1" applyAlignment="1">
      <alignment horizontal="center" vertical="center"/>
    </xf>
    <xf numFmtId="49" fontId="8" fillId="0" borderId="51" xfId="0" applyNumberFormat="1" applyFont="1" applyFill="1" applyBorder="1" applyAlignment="1" applyProtection="1">
      <alignment horizontal="center" vertical="center" wrapText="1"/>
      <protection/>
    </xf>
    <xf numFmtId="49" fontId="8" fillId="0" borderId="52" xfId="0" applyNumberFormat="1" applyFont="1" applyFill="1" applyBorder="1" applyAlignment="1" applyProtection="1">
      <alignment horizontal="center" vertical="center" wrapText="1"/>
      <protection/>
    </xf>
    <xf numFmtId="49" fontId="8" fillId="0" borderId="53" xfId="0" applyNumberFormat="1" applyFont="1" applyFill="1" applyBorder="1" applyAlignment="1" applyProtection="1">
      <alignment horizontal="center" vertical="center" wrapText="1"/>
      <protection/>
    </xf>
    <xf numFmtId="49" fontId="12" fillId="0" borderId="26" xfId="0" applyNumberFormat="1" applyFont="1" applyFill="1" applyBorder="1" applyAlignment="1" applyProtection="1">
      <alignment horizontal="center" vertical="center" wrapText="1"/>
      <protection/>
    </xf>
    <xf numFmtId="49" fontId="12" fillId="0" borderId="40" xfId="0" applyNumberFormat="1" applyFont="1" applyFill="1" applyBorder="1" applyAlignment="1" applyProtection="1">
      <alignment horizontal="center" vertical="center" wrapText="1"/>
      <protection/>
    </xf>
    <xf numFmtId="49" fontId="12" fillId="0" borderId="25" xfId="0" applyNumberFormat="1" applyFont="1" applyFill="1" applyBorder="1" applyAlignment="1" applyProtection="1">
      <alignment horizontal="center" vertical="center" wrapText="1"/>
      <protection/>
    </xf>
    <xf numFmtId="0" fontId="13" fillId="0" borderId="19" xfId="0" applyNumberFormat="1" applyFont="1" applyFill="1" applyBorder="1" applyAlignment="1">
      <alignment horizontal="center" vertical="center"/>
    </xf>
    <xf numFmtId="49" fontId="12" fillId="0" borderId="54" xfId="0" applyNumberFormat="1" applyFont="1" applyFill="1" applyBorder="1" applyAlignment="1" applyProtection="1">
      <alignment horizontal="center" vertical="center" wrapText="1"/>
      <protection/>
    </xf>
    <xf numFmtId="49" fontId="12" fillId="0" borderId="39" xfId="0" applyNumberFormat="1" applyFont="1" applyFill="1" applyBorder="1" applyAlignment="1" applyProtection="1">
      <alignment horizontal="center" vertical="center" wrapText="1"/>
      <protection/>
    </xf>
    <xf numFmtId="49" fontId="12" fillId="0" borderId="23" xfId="0" applyNumberFormat="1" applyFont="1" applyFill="1" applyBorder="1" applyAlignment="1" applyProtection="1">
      <alignment horizontal="center" vertical="center" wrapText="1"/>
      <protection/>
    </xf>
    <xf numFmtId="0" fontId="31" fillId="0" borderId="0" xfId="0" applyNumberFormat="1" applyFont="1" applyFill="1" applyBorder="1" applyAlignment="1">
      <alignment horizontal="center" wrapText="1"/>
    </xf>
    <xf numFmtId="49" fontId="26" fillId="0" borderId="55" xfId="0" applyNumberFormat="1" applyFont="1" applyFill="1" applyBorder="1" applyAlignment="1" applyProtection="1">
      <alignment horizontal="center" vertical="center" wrapText="1"/>
      <protection/>
    </xf>
    <xf numFmtId="49" fontId="26" fillId="0" borderId="25" xfId="0" applyNumberFormat="1" applyFont="1" applyFill="1" applyBorder="1" applyAlignment="1" applyProtection="1">
      <alignment horizontal="center" vertical="center" wrapText="1"/>
      <protection/>
    </xf>
    <xf numFmtId="3" fontId="31" fillId="47" borderId="26" xfId="0" applyNumberFormat="1" applyFont="1" applyFill="1" applyBorder="1" applyAlignment="1" applyProtection="1">
      <alignment horizontal="center" wrapText="1"/>
      <protection/>
    </xf>
    <xf numFmtId="3" fontId="31" fillId="47" borderId="25" xfId="0" applyNumberFormat="1" applyFont="1" applyFill="1" applyBorder="1" applyAlignment="1" applyProtection="1">
      <alignment horizontal="center" wrapText="1"/>
      <protection/>
    </xf>
    <xf numFmtId="49" fontId="8" fillId="0" borderId="26"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12" fillId="0" borderId="39"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49" fontId="8" fillId="0" borderId="40" xfId="0" applyNumberFormat="1" applyFont="1" applyFill="1" applyBorder="1" applyAlignment="1" applyProtection="1">
      <alignment horizontal="center" vertical="center" wrapText="1"/>
      <protection/>
    </xf>
    <xf numFmtId="49" fontId="12" fillId="0" borderId="54" xfId="0" applyNumberFormat="1" applyFont="1" applyFill="1" applyBorder="1" applyAlignment="1">
      <alignment horizontal="center" vertical="center" wrapText="1"/>
    </xf>
    <xf numFmtId="1" fontId="12" fillId="0" borderId="56" xfId="0" applyNumberFormat="1" applyFont="1" applyFill="1" applyBorder="1" applyAlignment="1">
      <alignment horizontal="center" vertical="center"/>
    </xf>
    <xf numFmtId="1" fontId="12" fillId="0" borderId="57" xfId="0" applyNumberFormat="1" applyFont="1" applyFill="1" applyBorder="1" applyAlignment="1">
      <alignment horizontal="center" vertical="center"/>
    </xf>
    <xf numFmtId="1" fontId="12" fillId="0" borderId="58" xfId="0" applyNumberFormat="1" applyFont="1" applyFill="1" applyBorder="1" applyAlignment="1">
      <alignment horizontal="center" vertical="center"/>
    </xf>
    <xf numFmtId="49" fontId="12" fillId="0" borderId="56" xfId="0" applyNumberFormat="1" applyFont="1" applyFill="1" applyBorder="1" applyAlignment="1" applyProtection="1">
      <alignment horizontal="center" vertical="center" wrapText="1"/>
      <protection/>
    </xf>
    <xf numFmtId="49" fontId="12" fillId="0" borderId="57" xfId="0" applyNumberFormat="1" applyFont="1" applyFill="1" applyBorder="1" applyAlignment="1" applyProtection="1">
      <alignment horizontal="center" vertical="center" wrapText="1"/>
      <protection/>
    </xf>
    <xf numFmtId="49" fontId="12" fillId="0" borderId="58" xfId="0" applyNumberFormat="1" applyFont="1" applyFill="1" applyBorder="1" applyAlignment="1" applyProtection="1">
      <alignment horizontal="center" vertical="center" wrapText="1"/>
      <protection/>
    </xf>
    <xf numFmtId="49" fontId="12" fillId="0" borderId="2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30" fillId="0" borderId="0" xfId="137" applyNumberFormat="1" applyFont="1" applyFill="1" applyAlignment="1">
      <alignment horizontal="center"/>
      <protection/>
    </xf>
    <xf numFmtId="0" fontId="34" fillId="0" borderId="0" xfId="137" applyNumberFormat="1" applyFont="1" applyFill="1" applyAlignment="1">
      <alignment horizontal="center" wrapText="1"/>
      <protection/>
    </xf>
    <xf numFmtId="0" fontId="37" fillId="0" borderId="0" xfId="137" applyNumberFormat="1" applyFont="1" applyFill="1" applyBorder="1" applyAlignment="1">
      <alignment horizontal="center" wrapText="1"/>
      <protection/>
    </xf>
    <xf numFmtId="0" fontId="30" fillId="0" borderId="0" xfId="137" applyNumberFormat="1" applyFont="1" applyFill="1" applyBorder="1" applyAlignment="1">
      <alignment horizontal="center" wrapText="1"/>
      <protection/>
    </xf>
    <xf numFmtId="49" fontId="7" fillId="0" borderId="26"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10" fillId="0" borderId="26"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49" fontId="10" fillId="0" borderId="40"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0" fontId="21" fillId="0" borderId="20" xfId="137" applyNumberFormat="1" applyFont="1" applyFill="1" applyBorder="1" applyAlignment="1">
      <alignment horizontal="center" vertical="center" wrapText="1"/>
      <protection/>
    </xf>
    <xf numFmtId="49" fontId="23" fillId="0" borderId="22" xfId="137" applyNumberFormat="1" applyFont="1" applyFill="1" applyBorder="1" applyAlignment="1">
      <alignment horizontal="center" vertical="center"/>
      <protection/>
    </xf>
    <xf numFmtId="49" fontId="8" fillId="0" borderId="0" xfId="137" applyNumberFormat="1" applyFont="1" applyFill="1" applyBorder="1" applyAlignment="1">
      <alignment horizontal="left" vertical="center" wrapText="1"/>
      <protection/>
    </xf>
    <xf numFmtId="49" fontId="0" fillId="0" borderId="0" xfId="137" applyNumberFormat="1" applyFont="1" applyFill="1" applyAlignment="1">
      <alignment horizontal="left"/>
      <protection/>
    </xf>
    <xf numFmtId="0" fontId="39" fillId="0" borderId="0" xfId="137" applyNumberFormat="1" applyFont="1" applyFill="1" applyAlignment="1">
      <alignment horizont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49" fontId="23" fillId="0" borderId="0" xfId="137" applyNumberFormat="1" applyFont="1" applyFill="1" applyAlignment="1">
      <alignment horizontal="left"/>
      <protection/>
    </xf>
    <xf numFmtId="49" fontId="12" fillId="0" borderId="0" xfId="137" applyNumberFormat="1" applyFont="1" applyFill="1" applyBorder="1" applyAlignment="1">
      <alignment horizontal="left" vertical="center" wrapText="1"/>
      <protection/>
    </xf>
    <xf numFmtId="49" fontId="0" fillId="0" borderId="20" xfId="137" applyNumberFormat="1" applyFont="1" applyFill="1" applyBorder="1" applyAlignment="1">
      <alignment horizontal="center"/>
      <protection/>
    </xf>
    <xf numFmtId="49" fontId="10" fillId="0" borderId="39" xfId="137" applyNumberFormat="1" applyFont="1" applyFill="1" applyBorder="1" applyAlignment="1">
      <alignment horizontal="center" vertical="center" wrapText="1"/>
      <protection/>
    </xf>
    <xf numFmtId="49" fontId="10" fillId="0" borderId="40"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7" fillId="0" borderId="0" xfId="137" applyNumberFormat="1" applyFont="1" applyFill="1" applyAlignment="1">
      <alignment horizontal="center" vertical="top" wrapText="1"/>
      <protection/>
    </xf>
    <xf numFmtId="49" fontId="10" fillId="0" borderId="26"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10" fillId="0" borderId="22"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49" fontId="7" fillId="0" borderId="0" xfId="137" applyNumberFormat="1" applyFont="1" applyFill="1" applyBorder="1" applyAlignment="1">
      <alignment horizontal="left" wrapText="1"/>
      <protection/>
    </xf>
    <xf numFmtId="0" fontId="27"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3" fontId="23" fillId="0" borderId="19"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20" xfId="137" applyNumberFormat="1" applyFont="1" applyFill="1" applyBorder="1" applyAlignment="1">
      <alignment horizontal="center" wrapText="1"/>
      <protection/>
    </xf>
    <xf numFmtId="49" fontId="12" fillId="0" borderId="26" xfId="0" applyNumberFormat="1" applyFont="1" applyBorder="1" applyAlignment="1">
      <alignment horizontal="center" wrapText="1"/>
    </xf>
    <xf numFmtId="49" fontId="12" fillId="0" borderId="25" xfId="0" applyNumberFormat="1" applyFont="1" applyBorder="1" applyAlignment="1">
      <alignment horizontal="center" wrapText="1"/>
    </xf>
    <xf numFmtId="0" fontId="37"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8" fillId="0" borderId="20" xfId="137" applyNumberFormat="1" applyFont="1" applyFill="1" applyBorder="1" applyAlignment="1">
      <alignment horizontal="center" vertical="center" wrapText="1"/>
      <protection/>
    </xf>
    <xf numFmtId="49" fontId="0" fillId="0" borderId="20" xfId="137" applyNumberFormat="1" applyFont="1" applyFill="1" applyBorder="1" applyAlignment="1">
      <alignment horizontal="center" vertical="center"/>
      <protection/>
    </xf>
    <xf numFmtId="49" fontId="7" fillId="0" borderId="0" xfId="137" applyNumberFormat="1" applyFont="1" applyFill="1" applyAlignment="1">
      <alignment horizontal="left" wrapText="1"/>
      <protection/>
    </xf>
    <xf numFmtId="49" fontId="23" fillId="0" borderId="22" xfId="137" applyNumberFormat="1" applyFont="1" applyFill="1" applyBorder="1" applyAlignment="1">
      <alignment horizontal="left"/>
      <protection/>
    </xf>
    <xf numFmtId="49" fontId="0" fillId="0" borderId="0" xfId="137" applyNumberFormat="1" applyFont="1" applyFill="1" applyAlignment="1">
      <alignment horizontal="left" wrapText="1"/>
      <protection/>
    </xf>
    <xf numFmtId="49" fontId="0" fillId="0" borderId="0" xfId="137" applyNumberFormat="1" applyFont="1" applyFill="1" applyAlignment="1">
      <alignment/>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17" fillId="0" borderId="20" xfId="140" applyNumberFormat="1" applyFont="1" applyFill="1" applyBorder="1" applyAlignment="1">
      <alignment horizontal="center" vertical="center" wrapText="1" readingOrder="1"/>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49" fontId="17" fillId="0" borderId="0" xfId="140" applyNumberFormat="1" applyFont="1" applyFill="1" applyBorder="1" applyAlignment="1">
      <alignment horizontal="center" wrapText="1"/>
      <protection/>
    </xf>
    <xf numFmtId="0" fontId="86" fillId="0" borderId="0" xfId="140" applyNumberFormat="1" applyFont="1" applyFill="1" applyAlignment="1">
      <alignment horizontal="center"/>
      <protection/>
    </xf>
    <xf numFmtId="0" fontId="17" fillId="0" borderId="20" xfId="140" applyFont="1" applyFill="1" applyBorder="1" applyAlignment="1">
      <alignment horizontal="center" vertical="center" wrapText="1" readingOrder="1"/>
      <protection/>
    </xf>
    <xf numFmtId="0" fontId="37" fillId="0" borderId="19" xfId="140" applyNumberFormat="1" applyFont="1" applyFill="1" applyBorder="1" applyAlignment="1">
      <alignment horizontal="center"/>
      <protection/>
    </xf>
    <xf numFmtId="0" fontId="3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85"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49" fontId="17" fillId="0" borderId="26" xfId="0" applyNumberFormat="1" applyFont="1" applyBorder="1" applyAlignment="1">
      <alignment horizontal="center" wrapText="1"/>
    </xf>
    <xf numFmtId="49" fontId="17" fillId="0" borderId="25" xfId="0" applyNumberFormat="1" applyFont="1" applyBorder="1" applyAlignment="1">
      <alignment horizontal="center" wrapText="1"/>
    </xf>
    <xf numFmtId="49" fontId="7" fillId="0" borderId="0" xfId="140" applyNumberFormat="1" applyFont="1" applyFill="1" applyAlignment="1">
      <alignment horizontal="left"/>
      <protection/>
    </xf>
    <xf numFmtId="49" fontId="19" fillId="0" borderId="0" xfId="140" applyNumberFormat="1" applyFont="1" applyFill="1" applyAlignment="1">
      <alignment horizontal="center" wrapText="1"/>
      <protection/>
    </xf>
    <xf numFmtId="49"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3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24" xfId="140" applyNumberFormat="1" applyFont="1" applyFill="1" applyBorder="1" applyAlignment="1">
      <alignment horizontal="center" vertical="center" wrapText="1" readingOrder="1"/>
      <protection/>
    </xf>
    <xf numFmtId="49" fontId="17" fillId="0" borderId="42" xfId="140" applyNumberFormat="1" applyFont="1" applyFill="1" applyBorder="1" applyAlignment="1">
      <alignment horizontal="center" vertical="center" wrapText="1" readingOrder="1"/>
      <protection/>
    </xf>
    <xf numFmtId="3" fontId="34" fillId="53" borderId="19" xfId="0" applyNumberFormat="1" applyFont="1" applyFill="1" applyBorder="1" applyAlignment="1">
      <alignment horizontal="center"/>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0" fontId="17" fillId="0" borderId="0" xfId="140" applyFont="1" applyFill="1" applyBorder="1" applyAlignment="1">
      <alignment horizontal="center" wrapText="1"/>
      <protection/>
    </xf>
    <xf numFmtId="0" fontId="30" fillId="0" borderId="0" xfId="140" applyFont="1" applyFill="1" applyBorder="1" applyAlignment="1">
      <alignment horizontal="center" wrapText="1"/>
      <protection/>
    </xf>
    <xf numFmtId="0" fontId="31" fillId="0" borderId="20" xfId="140" applyFont="1" applyFill="1" applyBorder="1" applyAlignment="1">
      <alignment horizontal="center" vertical="center" wrapText="1"/>
      <protection/>
    </xf>
    <xf numFmtId="0" fontId="17" fillId="0" borderId="26" xfId="0" applyFont="1" applyBorder="1" applyAlignment="1">
      <alignment horizontal="center" wrapText="1"/>
    </xf>
    <xf numFmtId="0" fontId="17" fillId="0" borderId="25" xfId="0" applyFont="1" applyBorder="1" applyAlignment="1">
      <alignment horizontal="center" wrapText="1"/>
    </xf>
    <xf numFmtId="0" fontId="88" fillId="0" borderId="20" xfId="140" applyFont="1" applyFill="1" applyBorder="1" applyAlignment="1">
      <alignment horizontal="center" vertical="center"/>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2" xfId="140" applyNumberFormat="1" applyFont="1" applyFill="1" applyBorder="1" applyAlignment="1">
      <alignment horizontal="center" vertical="center"/>
      <protection/>
    </xf>
    <xf numFmtId="0" fontId="23" fillId="0" borderId="0" xfId="140" applyFont="1" applyFill="1" applyBorder="1" applyAlignment="1">
      <alignment horizontal="center"/>
      <protection/>
    </xf>
    <xf numFmtId="0" fontId="111" fillId="0" borderId="20" xfId="140" applyFont="1" applyFill="1" applyBorder="1" applyAlignment="1">
      <alignment horizontal="center" vertical="center"/>
      <protection/>
    </xf>
    <xf numFmtId="0" fontId="31" fillId="0" borderId="20" xfId="140" applyFont="1" applyFill="1" applyBorder="1" applyAlignment="1">
      <alignment horizontal="center" vertical="center"/>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0" fillId="0" borderId="0" xfId="140" applyFont="1" applyFill="1" applyAlignment="1">
      <alignment horizontal="left"/>
      <protection/>
    </xf>
    <xf numFmtId="0" fontId="7" fillId="0" borderId="0" xfId="140" applyFont="1" applyFill="1" applyBorder="1" applyAlignment="1">
      <alignment horizontal="left"/>
      <protection/>
    </xf>
    <xf numFmtId="0" fontId="0" fillId="0" borderId="0" xfId="140" applyFont="1" applyFill="1" applyAlignment="1">
      <alignment/>
      <protection/>
    </xf>
    <xf numFmtId="0" fontId="7" fillId="0" borderId="0" xfId="140" applyNumberFormat="1" applyFont="1" applyFill="1" applyAlignment="1">
      <alignment horizontal="left"/>
      <protection/>
    </xf>
    <xf numFmtId="0" fontId="19" fillId="0" borderId="0" xfId="140" applyNumberFormat="1" applyFont="1" applyFill="1" applyAlignment="1">
      <alignment horizontal="center" wrapText="1"/>
      <protection/>
    </xf>
    <xf numFmtId="49" fontId="90" fillId="0" borderId="26" xfId="140" applyNumberFormat="1" applyFont="1" applyFill="1" applyBorder="1" applyAlignment="1">
      <alignment horizontal="center" vertical="center" wrapText="1"/>
      <protection/>
    </xf>
    <xf numFmtId="49" fontId="90" fillId="0" borderId="25" xfId="140" applyNumberFormat="1" applyFont="1" applyFill="1" applyBorder="1" applyAlignment="1">
      <alignment horizontal="center" vertical="center" wrapText="1"/>
      <protection/>
    </xf>
    <xf numFmtId="49" fontId="11" fillId="0" borderId="26" xfId="0" applyNumberFormat="1" applyFont="1" applyBorder="1" applyAlignment="1">
      <alignment horizontal="center" wrapText="1"/>
    </xf>
    <xf numFmtId="49" fontId="11" fillId="0" borderId="25" xfId="0" applyNumberFormat="1" applyFont="1" applyBorder="1" applyAlignment="1">
      <alignment horizontal="center" wrapText="1"/>
    </xf>
    <xf numFmtId="49" fontId="30" fillId="0" borderId="0" xfId="140" applyNumberFormat="1" applyFont="1" applyFill="1" applyBorder="1" applyAlignment="1">
      <alignment horizontal="center" wrapText="1"/>
      <protection/>
    </xf>
    <xf numFmtId="49" fontId="37"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center"/>
      <protection/>
    </xf>
    <xf numFmtId="49" fontId="17" fillId="0" borderId="21" xfId="140" applyNumberFormat="1" applyFont="1" applyFill="1" applyBorder="1" applyAlignment="1">
      <alignment horizontal="center" vertical="center" wrapText="1"/>
      <protection/>
    </xf>
    <xf numFmtId="49" fontId="17" fillId="0" borderId="39" xfId="140" applyNumberFormat="1" applyFont="1" applyFill="1" applyBorder="1" applyAlignment="1">
      <alignment horizontal="center" vertical="center" wrapText="1"/>
      <protection/>
    </xf>
    <xf numFmtId="49" fontId="11" fillId="0" borderId="20" xfId="140"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49" fontId="8" fillId="0" borderId="0" xfId="140" applyNumberFormat="1" applyFont="1" applyFill="1" applyAlignment="1">
      <alignment horizontal="left"/>
      <protection/>
    </xf>
    <xf numFmtId="49" fontId="11" fillId="0" borderId="25" xfId="140" applyNumberFormat="1" applyFont="1" applyFill="1" applyBorder="1" applyAlignment="1">
      <alignment horizontal="center" vertical="center" wrapText="1"/>
      <protection/>
    </xf>
    <xf numFmtId="49" fontId="11" fillId="0" borderId="26" xfId="140" applyNumberFormat="1" applyFont="1" applyFill="1" applyBorder="1" applyAlignment="1">
      <alignment horizontal="center" vertical="center"/>
      <protection/>
    </xf>
    <xf numFmtId="49" fontId="11" fillId="0" borderId="40" xfId="140" applyNumberFormat="1" applyFont="1" applyFill="1" applyBorder="1" applyAlignment="1">
      <alignment horizontal="center" vertical="center"/>
      <protection/>
    </xf>
    <xf numFmtId="49" fontId="11" fillId="0" borderId="26"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0" fontId="7" fillId="0" borderId="0" xfId="140" applyNumberFormat="1" applyFont="1" applyFill="1" applyBorder="1" applyAlignment="1">
      <alignment horizontal="left"/>
      <protection/>
    </xf>
    <xf numFmtId="49" fontId="23" fillId="0" borderId="0" xfId="140" applyNumberFormat="1" applyFont="1" applyFill="1" applyBorder="1" applyAlignment="1">
      <alignment horizontal="left"/>
      <protection/>
    </xf>
    <xf numFmtId="49" fontId="18" fillId="0" borderId="0" xfId="140" applyNumberFormat="1" applyFont="1" applyFill="1" applyAlignment="1">
      <alignment horizontal="center"/>
      <protection/>
    </xf>
    <xf numFmtId="0" fontId="11" fillId="0" borderId="26" xfId="0" applyFont="1" applyBorder="1" applyAlignment="1">
      <alignment horizontal="center" wrapText="1"/>
    </xf>
    <xf numFmtId="0" fontId="11" fillId="0" borderId="25" xfId="0" applyFont="1" applyBorder="1" applyAlignment="1">
      <alignment horizontal="center" wrapText="1"/>
    </xf>
    <xf numFmtId="0" fontId="94" fillId="0" borderId="0" xfId="140" applyNumberFormat="1" applyFont="1" applyFill="1" applyAlignment="1">
      <alignment horizontal="center"/>
      <protection/>
    </xf>
    <xf numFmtId="0" fontId="11" fillId="0" borderId="25" xfId="140" applyFont="1" applyFill="1" applyBorder="1" applyAlignment="1">
      <alignment horizontal="center" vertical="center" wrapText="1"/>
      <protection/>
    </xf>
    <xf numFmtId="0" fontId="11" fillId="0" borderId="20" xfId="140" applyFont="1" applyFill="1" applyBorder="1" applyAlignment="1">
      <alignment horizontal="center" vertical="center" wrapText="1"/>
      <protection/>
    </xf>
    <xf numFmtId="0" fontId="26" fillId="0" borderId="26" xfId="140" applyFont="1" applyFill="1" applyBorder="1" applyAlignment="1">
      <alignment horizontal="center" vertical="center" wrapText="1"/>
      <protection/>
    </xf>
    <xf numFmtId="0" fontId="26" fillId="0" borderId="25" xfId="140" applyFont="1" applyFill="1" applyBorder="1" applyAlignment="1">
      <alignment horizontal="center" vertical="center" wrapText="1"/>
      <protection/>
    </xf>
    <xf numFmtId="0" fontId="11" fillId="0" borderId="21" xfId="140" applyFont="1" applyFill="1" applyBorder="1" applyAlignment="1">
      <alignment horizontal="center" vertical="center" wrapText="1"/>
      <protection/>
    </xf>
    <xf numFmtId="0" fontId="11" fillId="0" borderId="39" xfId="140" applyFont="1" applyFill="1" applyBorder="1" applyAlignment="1">
      <alignment horizontal="center" vertical="center" wrapText="1"/>
      <protection/>
    </xf>
    <xf numFmtId="0" fontId="11" fillId="0" borderId="23" xfId="140" applyFont="1" applyFill="1" applyBorder="1" applyAlignment="1">
      <alignment horizontal="center" vertical="center" wrapText="1"/>
      <protection/>
    </xf>
    <xf numFmtId="0" fontId="11" fillId="0" borderId="35" xfId="140" applyFont="1" applyFill="1" applyBorder="1" applyAlignment="1">
      <alignment horizontal="center" vertical="center" wrapText="1"/>
      <protection/>
    </xf>
    <xf numFmtId="0" fontId="11" fillId="0" borderId="19"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0" borderId="24"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42" xfId="140" applyFont="1" applyFill="1" applyBorder="1" applyAlignment="1">
      <alignment horizontal="center" vertical="center" wrapText="1"/>
      <protection/>
    </xf>
    <xf numFmtId="0" fontId="11" fillId="0" borderId="40" xfId="140" applyFont="1" applyFill="1" applyBorder="1" applyAlignment="1">
      <alignment horizontal="center" vertical="center"/>
      <protection/>
    </xf>
    <xf numFmtId="0" fontId="11" fillId="0" borderId="25" xfId="140" applyFont="1" applyFill="1" applyBorder="1" applyAlignment="1">
      <alignment horizontal="center" vertical="center"/>
      <protection/>
    </xf>
    <xf numFmtId="0" fontId="11" fillId="0" borderId="20" xfId="140" applyFont="1" applyFill="1" applyBorder="1" applyAlignment="1">
      <alignment horizontal="center" vertical="center"/>
      <protection/>
    </xf>
    <xf numFmtId="0" fontId="17" fillId="0" borderId="20" xfId="140" applyFont="1" applyFill="1" applyBorder="1" applyAlignment="1">
      <alignment horizontal="center" vertical="center" wrapText="1"/>
      <protection/>
    </xf>
    <xf numFmtId="0" fontId="39" fillId="0" borderId="0" xfId="140" applyFont="1" applyFill="1" applyAlignment="1">
      <alignment horizontal="center"/>
      <protection/>
    </xf>
    <xf numFmtId="0" fontId="0" fillId="0" borderId="0" xfId="140" applyFont="1" applyFill="1" applyBorder="1" applyAlignment="1">
      <alignment horizontal="left"/>
      <protection/>
    </xf>
    <xf numFmtId="0" fontId="0" fillId="0" borderId="0" xfId="140" applyFont="1" applyFill="1" applyBorder="1" applyAlignment="1">
      <alignment/>
      <protection/>
    </xf>
    <xf numFmtId="0" fontId="18" fillId="0" borderId="0" xfId="140" applyFont="1" applyFill="1" applyBorder="1" applyAlignment="1">
      <alignment horizontal="center"/>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26" xfId="140" applyFont="1" applyFill="1" applyBorder="1" applyAlignment="1">
      <alignment horizontal="center" vertical="center"/>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85" fillId="0" borderId="0" xfId="140" applyNumberFormat="1" applyFont="1" applyFill="1" applyAlignment="1">
      <alignment horizontal="center"/>
      <protection/>
    </xf>
    <xf numFmtId="49" fontId="80" fillId="0" borderId="20" xfId="140" applyNumberFormat="1" applyFont="1" applyFill="1" applyBorder="1" applyAlignment="1">
      <alignment horizontal="center" vertical="center" wrapText="1"/>
      <protection/>
    </xf>
    <xf numFmtId="49" fontId="17" fillId="0" borderId="20" xfId="0" applyNumberFormat="1" applyFont="1" applyBorder="1" applyAlignment="1">
      <alignment horizontal="center" vertical="center" wrapText="1"/>
    </xf>
    <xf numFmtId="0" fontId="7" fillId="0" borderId="0" xfId="140" applyNumberFormat="1" applyFont="1" applyFill="1" applyBorder="1" applyAlignment="1">
      <alignment horizontal="left" wrapText="1"/>
      <protection/>
    </xf>
    <xf numFmtId="0" fontId="24" fillId="0" borderId="0" xfId="140" applyNumberFormat="1" applyFont="1" applyFill="1" applyBorder="1" applyAlignment="1">
      <alignment horizontal="center"/>
      <protection/>
    </xf>
    <xf numFmtId="49" fontId="11" fillId="0" borderId="20"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0" fontId="7" fillId="0" borderId="0" xfId="140" applyNumberFormat="1" applyFont="1" applyFill="1" applyAlignment="1">
      <alignment horizontal="left"/>
      <protection/>
    </xf>
    <xf numFmtId="49"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49" fontId="0" fillId="0" borderId="0" xfId="140" applyNumberFormat="1" applyFont="1" applyFill="1" applyAlignment="1">
      <alignment horizontal="left" vertical="top"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3" fontId="37" fillId="53" borderId="19" xfId="0" applyNumberFormat="1" applyFont="1" applyFill="1" applyBorder="1" applyAlignment="1">
      <alignment horizontal="center" vertical="center"/>
    </xf>
    <xf numFmtId="49" fontId="24" fillId="0" borderId="26" xfId="140" applyNumberFormat="1" applyFont="1" applyFill="1" applyBorder="1" applyAlignment="1">
      <alignment horizontal="center" vertical="center" wrapText="1"/>
      <protection/>
    </xf>
    <xf numFmtId="49" fontId="24" fillId="0" borderId="25" xfId="140" applyNumberFormat="1" applyFont="1" applyFill="1" applyBorder="1" applyAlignment="1">
      <alignment horizontal="center" vertical="center" wrapText="1"/>
      <protection/>
    </xf>
    <xf numFmtId="49" fontId="12" fillId="0" borderId="26"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49" fontId="24" fillId="0" borderId="0" xfId="140" applyNumberFormat="1" applyFont="1" applyFill="1" applyAlignment="1">
      <alignment horizontal="center"/>
      <protection/>
    </xf>
    <xf numFmtId="49" fontId="0" fillId="0" borderId="0" xfId="140" applyNumberFormat="1" applyFont="1" applyFill="1" applyBorder="1" applyAlignment="1">
      <alignment horizontal="left"/>
      <protection/>
    </xf>
    <xf numFmtId="49" fontId="23" fillId="0" borderId="22" xfId="140" applyNumberFormat="1" applyFont="1" applyFill="1" applyBorder="1" applyAlignment="1">
      <alignment horizontal="left"/>
      <protection/>
    </xf>
    <xf numFmtId="49" fontId="11" fillId="0" borderId="40" xfId="140" applyNumberFormat="1" applyFont="1" applyFill="1" applyBorder="1" applyAlignment="1">
      <alignment horizontal="center" vertical="center" wrapText="1"/>
      <protection/>
    </xf>
    <xf numFmtId="49" fontId="18" fillId="0" borderId="0" xfId="140" applyNumberFormat="1" applyFont="1" applyFill="1" applyBorder="1" applyAlignment="1">
      <alignment horizontal="left"/>
      <protection/>
    </xf>
    <xf numFmtId="49" fontId="12" fillId="0" borderId="0" xfId="140" applyNumberFormat="1" applyFont="1" applyFill="1" applyAlignment="1">
      <alignment horizontal="left"/>
      <protection/>
    </xf>
    <xf numFmtId="49" fontId="8" fillId="0" borderId="0" xfId="140" applyNumberFormat="1" applyFont="1" applyFill="1" applyAlignment="1">
      <alignment/>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47" borderId="26" xfId="0" applyNumberFormat="1" applyFont="1" applyFill="1" applyBorder="1" applyAlignment="1">
      <alignment horizontal="center"/>
    </xf>
    <xf numFmtId="49" fontId="11" fillId="47" borderId="25" xfId="0" applyNumberFormat="1" applyFont="1" applyFill="1" applyBorder="1" applyAlignment="1">
      <alignment horizontal="center"/>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2"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18" fillId="0" borderId="22" xfId="140" applyNumberFormat="1" applyFont="1" applyFill="1" applyBorder="1" applyAlignment="1">
      <alignment horizontal="center" vertical="center"/>
      <protection/>
    </xf>
    <xf numFmtId="0" fontId="27" fillId="0" borderId="0" xfId="140" applyNumberFormat="1" applyFont="1" applyFill="1" applyBorder="1" applyAlignment="1">
      <alignment horizontal="center"/>
      <protection/>
    </xf>
    <xf numFmtId="0" fontId="88" fillId="0" borderId="40"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0" fontId="37" fillId="0" borderId="0" xfId="140" applyNumberFormat="1" applyFont="1" applyFill="1" applyBorder="1" applyAlignment="1">
      <alignment horizontal="justify" vertical="justify" wrapText="1"/>
      <protection/>
    </xf>
    <xf numFmtId="0" fontId="12" fillId="0" borderId="20" xfId="140" applyFont="1" applyFill="1" applyBorder="1" applyAlignment="1">
      <alignment horizontal="center" vertical="center" wrapText="1"/>
      <protection/>
    </xf>
    <xf numFmtId="0" fontId="34" fillId="0" borderId="0" xfId="140" applyNumberFormat="1" applyFont="1" applyFill="1" applyBorder="1" applyAlignment="1">
      <alignment horizontal="center"/>
      <protection/>
    </xf>
    <xf numFmtId="0" fontId="30" fillId="0" borderId="0" xfId="140" applyNumberFormat="1" applyFont="1" applyFill="1" applyAlignment="1">
      <alignment horizontal="center"/>
      <protection/>
    </xf>
    <xf numFmtId="0" fontId="116" fillId="0" borderId="26" xfId="0" applyFont="1" applyBorder="1" applyAlignment="1">
      <alignment horizontal="center" wrapText="1"/>
    </xf>
    <xf numFmtId="0" fontId="116" fillId="0" borderId="25" xfId="0" applyFont="1" applyBorder="1" applyAlignment="1">
      <alignment horizontal="center" wrapText="1"/>
    </xf>
    <xf numFmtId="0" fontId="23" fillId="0" borderId="0" xfId="140" applyFont="1" applyFill="1" applyBorder="1" applyAlignment="1">
      <alignment horizontal="left"/>
      <protection/>
    </xf>
    <xf numFmtId="0" fontId="18" fillId="0" borderId="0" xfId="140" applyFont="1" applyFill="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2"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19" fillId="0" borderId="0" xfId="140" applyNumberFormat="1" applyFont="1" applyFill="1" applyAlignment="1">
      <alignment horizontal="center"/>
      <protection/>
    </xf>
    <xf numFmtId="0" fontId="12" fillId="0" borderId="26" xfId="0" applyNumberFormat="1" applyFont="1" applyBorder="1" applyAlignment="1">
      <alignment horizontal="center" wrapText="1"/>
    </xf>
    <xf numFmtId="0" fontId="12" fillId="0" borderId="25" xfId="0" applyNumberFormat="1" applyFont="1" applyBorder="1" applyAlignment="1">
      <alignment horizontal="center" wrapText="1"/>
    </xf>
    <xf numFmtId="0" fontId="12" fillId="0" borderId="20" xfId="140" applyNumberFormat="1" applyFont="1" applyFill="1" applyBorder="1" applyAlignment="1">
      <alignment horizontal="center" vertical="center" wrapText="1"/>
      <protection/>
    </xf>
    <xf numFmtId="0" fontId="33" fillId="0" borderId="20" xfId="140" applyFont="1" applyFill="1" applyBorder="1" applyAlignment="1">
      <alignment horizontal="center" vertical="center"/>
      <protection/>
    </xf>
    <xf numFmtId="0" fontId="21" fillId="0" borderId="45" xfId="140" applyNumberFormat="1" applyFont="1" applyFill="1" applyBorder="1" applyAlignment="1">
      <alignment horizontal="center" wrapText="1"/>
      <protection/>
    </xf>
    <xf numFmtId="0" fontId="21" fillId="0" borderId="20" xfId="140" applyNumberFormat="1" applyFont="1" applyFill="1" applyBorder="1" applyAlignment="1">
      <alignment horizontal="center" wrapText="1"/>
      <protection/>
    </xf>
    <xf numFmtId="0" fontId="23" fillId="0" borderId="0" xfId="140" applyNumberFormat="1" applyFont="1" applyFill="1" applyAlignment="1">
      <alignment horizont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59" xfId="140" applyNumberFormat="1" applyFont="1" applyFill="1" applyBorder="1" applyAlignment="1">
      <alignment horizontal="center" vertical="center"/>
      <protection/>
    </xf>
    <xf numFmtId="49" fontId="12" fillId="0" borderId="60" xfId="140" applyNumberFormat="1" applyFont="1" applyFill="1" applyBorder="1" applyAlignment="1">
      <alignment horizontal="center" vertical="center"/>
      <protection/>
    </xf>
    <xf numFmtId="49" fontId="12" fillId="0" borderId="45" xfId="140" applyNumberFormat="1" applyFont="1" applyFill="1" applyBorder="1" applyAlignment="1">
      <alignment horizontal="center" vertical="center"/>
      <protection/>
    </xf>
    <xf numFmtId="49" fontId="12" fillId="0" borderId="20" xfId="140" applyNumberFormat="1" applyFont="1" applyFill="1" applyBorder="1" applyAlignment="1">
      <alignment horizontal="center" vertical="center"/>
      <protection/>
    </xf>
    <xf numFmtId="0" fontId="12" fillId="0" borderId="60" xfId="140" applyNumberFormat="1" applyFont="1" applyFill="1" applyBorder="1" applyAlignment="1">
      <alignment horizontal="center" vertical="center" wrapText="1"/>
      <protection/>
    </xf>
    <xf numFmtId="0" fontId="12" fillId="0" borderId="61" xfId="140" applyNumberFormat="1" applyFont="1" applyFill="1" applyBorder="1" applyAlignment="1">
      <alignment horizontal="center" vertical="center" wrapText="1"/>
      <protection/>
    </xf>
    <xf numFmtId="0" fontId="12" fillId="0" borderId="38" xfId="140" applyNumberFormat="1" applyFont="1" applyFill="1" applyBorder="1" applyAlignment="1">
      <alignment horizontal="center" vertical="center" wrapText="1"/>
      <protection/>
    </xf>
    <xf numFmtId="0" fontId="12" fillId="0" borderId="0" xfId="140" applyNumberFormat="1" applyFont="1" applyFill="1" applyAlignment="1">
      <alignment horizontal="left"/>
      <protection/>
    </xf>
    <xf numFmtId="0" fontId="0" fillId="0" borderId="0" xfId="140" applyNumberFormat="1" applyFont="1" applyFill="1" applyAlignment="1">
      <alignment horizontal="left"/>
      <protection/>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19" fillId="0" borderId="0" xfId="140" applyNumberFormat="1" applyFont="1" applyFill="1" applyAlignment="1">
      <alignment horizontal="center" vertical="center"/>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24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24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8122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114300</xdr:rowOff>
    </xdr:from>
    <xdr:ext cx="85725" cy="295275"/>
    <xdr:sp fLocksText="0">
      <xdr:nvSpPr>
        <xdr:cNvPr id="1" name="Text Box 1"/>
        <xdr:cNvSpPr txBox="1">
          <a:spLocks noChangeArrowheads="1"/>
        </xdr:cNvSpPr>
      </xdr:nvSpPr>
      <xdr:spPr>
        <a:xfrm>
          <a:off x="409575" y="7791450"/>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122</xdr:col>
      <xdr:colOff>0</xdr:colOff>
      <xdr:row>0</xdr:row>
      <xdr:rowOff>0</xdr:rowOff>
    </xdr:to>
    <xdr:sp>
      <xdr:nvSpPr>
        <xdr:cNvPr id="1" name="Line 5"/>
        <xdr:cNvSpPr>
          <a:spLocks/>
        </xdr:cNvSpPr>
      </xdr:nvSpPr>
      <xdr:spPr>
        <a:xfrm>
          <a:off x="333375" y="0"/>
          <a:ext cx="8487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90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90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72771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19050</xdr:colOff>
      <xdr:row>0</xdr:row>
      <xdr:rowOff>0</xdr:rowOff>
    </xdr:from>
    <xdr:to>
      <xdr:col>2</xdr:col>
      <xdr:colOff>9525</xdr:colOff>
      <xdr:row>0</xdr:row>
      <xdr:rowOff>0</xdr:rowOff>
    </xdr:to>
    <xdr:sp>
      <xdr:nvSpPr>
        <xdr:cNvPr id="30"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0</xdr:rowOff>
    </xdr:from>
    <xdr:to>
      <xdr:col>2</xdr:col>
      <xdr:colOff>9525</xdr:colOff>
      <xdr:row>0</xdr:row>
      <xdr:rowOff>0</xdr:rowOff>
    </xdr:to>
    <xdr:sp>
      <xdr:nvSpPr>
        <xdr:cNvPr id="3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37</xdr:row>
      <xdr:rowOff>0</xdr:rowOff>
    </xdr:from>
    <xdr:ext cx="85725" cy="0"/>
    <xdr:sp fLocksText="0">
      <xdr:nvSpPr>
        <xdr:cNvPr id="1" name="Text Box 1"/>
        <xdr:cNvSpPr txBox="1">
          <a:spLocks noChangeArrowheads="1"/>
        </xdr:cNvSpPr>
      </xdr:nvSpPr>
      <xdr:spPr>
        <a:xfrm>
          <a:off x="352425" y="935355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70675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70675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70675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42900"/>
    <xdr:sp fLocksText="0">
      <xdr:nvSpPr>
        <xdr:cNvPr id="39" name="Text Box 7"/>
        <xdr:cNvSpPr txBox="1">
          <a:spLocks noChangeArrowheads="1"/>
        </xdr:cNvSpPr>
      </xdr:nvSpPr>
      <xdr:spPr>
        <a:xfrm>
          <a:off x="314325" y="726757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fLocksText="0">
      <xdr:nvSpPr>
        <xdr:cNvPr id="40" name="Text Box 1"/>
        <xdr:cNvSpPr txBox="1">
          <a:spLocks noChangeArrowheads="1"/>
        </xdr:cNvSpPr>
      </xdr:nvSpPr>
      <xdr:spPr>
        <a:xfrm>
          <a:off x="314325" y="72675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fLocksText="0">
      <xdr:nvSpPr>
        <xdr:cNvPr id="41" name="Text Box 1"/>
        <xdr:cNvSpPr txBox="1">
          <a:spLocks noChangeArrowheads="1"/>
        </xdr:cNvSpPr>
      </xdr:nvSpPr>
      <xdr:spPr>
        <a:xfrm>
          <a:off x="314325" y="72675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2"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3"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4"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5"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6"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7"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8"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9"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10"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11"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12"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38125"/>
    <xdr:sp fLocksText="0">
      <xdr:nvSpPr>
        <xdr:cNvPr id="13" name="Text Box 1"/>
        <xdr:cNvSpPr txBox="1">
          <a:spLocks noChangeArrowheads="1"/>
        </xdr:cNvSpPr>
      </xdr:nvSpPr>
      <xdr:spPr>
        <a:xfrm>
          <a:off x="352425" y="1084897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288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288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BAO%20CAO\NAM%202015\BC%20THONG%20KE%202015\THONG%20KE%202015%20DI\12%20THANG%202015\BCTK%2012%20THANG%202015%20LUU\ns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TOAN%20TINH%2009%20THA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122" t="s">
        <v>27</v>
      </c>
      <c r="B1" s="1122"/>
      <c r="C1" s="1119" t="s">
        <v>90</v>
      </c>
      <c r="D1" s="1119"/>
      <c r="E1" s="1119"/>
      <c r="F1" s="1123" t="s">
        <v>86</v>
      </c>
      <c r="G1" s="1123"/>
      <c r="H1" s="1123"/>
    </row>
    <row r="2" spans="1:8" ht="33.75" customHeight="1">
      <c r="A2" s="1124" t="s">
        <v>94</v>
      </c>
      <c r="B2" s="1124"/>
      <c r="C2" s="1119"/>
      <c r="D2" s="1119"/>
      <c r="E2" s="1119"/>
      <c r="F2" s="1116" t="s">
        <v>87</v>
      </c>
      <c r="G2" s="1116"/>
      <c r="H2" s="1116"/>
    </row>
    <row r="3" spans="1:8" ht="19.5" customHeight="1">
      <c r="A3" s="9" t="s">
        <v>80</v>
      </c>
      <c r="B3" s="9"/>
      <c r="C3" s="27"/>
      <c r="D3" s="27"/>
      <c r="E3" s="27"/>
      <c r="F3" s="1116" t="s">
        <v>88</v>
      </c>
      <c r="G3" s="1116"/>
      <c r="H3" s="1116"/>
    </row>
    <row r="4" spans="1:8" s="10" customFormat="1" ht="19.5" customHeight="1">
      <c r="A4" s="9"/>
      <c r="B4" s="9"/>
      <c r="D4" s="11"/>
      <c r="F4" s="12" t="s">
        <v>89</v>
      </c>
      <c r="G4" s="12"/>
      <c r="H4" s="12"/>
    </row>
    <row r="5" spans="1:8" s="26" customFormat="1" ht="36" customHeight="1">
      <c r="A5" s="1135" t="s">
        <v>71</v>
      </c>
      <c r="B5" s="1136"/>
      <c r="C5" s="1139" t="s">
        <v>84</v>
      </c>
      <c r="D5" s="1140"/>
      <c r="E5" s="1141" t="s">
        <v>83</v>
      </c>
      <c r="F5" s="1141"/>
      <c r="G5" s="1141"/>
      <c r="H5" s="1118"/>
    </row>
    <row r="6" spans="1:8" s="26" customFormat="1" ht="20.25" customHeight="1">
      <c r="A6" s="1137"/>
      <c r="B6" s="1138"/>
      <c r="C6" s="1120" t="s">
        <v>3</v>
      </c>
      <c r="D6" s="1120" t="s">
        <v>91</v>
      </c>
      <c r="E6" s="1117" t="s">
        <v>85</v>
      </c>
      <c r="F6" s="1118"/>
      <c r="G6" s="1117" t="s">
        <v>92</v>
      </c>
      <c r="H6" s="1118"/>
    </row>
    <row r="7" spans="1:8" s="26" customFormat="1" ht="52.5" customHeight="1">
      <c r="A7" s="1137"/>
      <c r="B7" s="1138"/>
      <c r="C7" s="1121"/>
      <c r="D7" s="1121"/>
      <c r="E7" s="8" t="s">
        <v>3</v>
      </c>
      <c r="F7" s="8" t="s">
        <v>10</v>
      </c>
      <c r="G7" s="8" t="s">
        <v>3</v>
      </c>
      <c r="H7" s="8" t="s">
        <v>10</v>
      </c>
    </row>
    <row r="8" spans="1:8" ht="15" customHeight="1">
      <c r="A8" s="1126" t="s">
        <v>6</v>
      </c>
      <c r="B8" s="1127"/>
      <c r="C8" s="13">
        <v>1</v>
      </c>
      <c r="D8" s="13" t="s">
        <v>52</v>
      </c>
      <c r="E8" s="13" t="s">
        <v>57</v>
      </c>
      <c r="F8" s="13" t="s">
        <v>72</v>
      </c>
      <c r="G8" s="13" t="s">
        <v>73</v>
      </c>
      <c r="H8" s="13" t="s">
        <v>74</v>
      </c>
    </row>
    <row r="9" spans="1:8" ht="26.25" customHeight="1">
      <c r="A9" s="1128" t="s">
        <v>40</v>
      </c>
      <c r="B9" s="1129"/>
      <c r="C9" s="13"/>
      <c r="D9" s="13"/>
      <c r="E9" s="13"/>
      <c r="F9" s="13"/>
      <c r="G9" s="13"/>
      <c r="H9" s="13"/>
    </row>
    <row r="10" spans="1:8" ht="24.75" customHeight="1">
      <c r="A10" s="14" t="s">
        <v>0</v>
      </c>
      <c r="B10" s="15" t="s">
        <v>11</v>
      </c>
      <c r="C10" s="7"/>
      <c r="D10" s="16"/>
      <c r="E10" s="16"/>
      <c r="F10" s="16"/>
      <c r="G10" s="16"/>
      <c r="H10" s="16"/>
    </row>
    <row r="11" spans="1:8" ht="24.75" customHeight="1">
      <c r="A11" s="17" t="s">
        <v>1</v>
      </c>
      <c r="B11" s="18" t="s">
        <v>12</v>
      </c>
      <c r="C11" s="7"/>
      <c r="D11" s="16"/>
      <c r="E11" s="16"/>
      <c r="F11" s="16"/>
      <c r="G11" s="16"/>
      <c r="H11" s="16"/>
    </row>
    <row r="12" spans="1:8" ht="24.75" customHeight="1">
      <c r="A12" s="19" t="s">
        <v>51</v>
      </c>
      <c r="B12" s="7" t="s">
        <v>13</v>
      </c>
      <c r="C12" s="7"/>
      <c r="D12" s="16"/>
      <c r="E12" s="16"/>
      <c r="F12" s="16"/>
      <c r="G12" s="16"/>
      <c r="H12" s="16"/>
    </row>
    <row r="13" spans="1:8" ht="24.75" customHeight="1">
      <c r="A13" s="19" t="s">
        <v>52</v>
      </c>
      <c r="B13" s="7" t="s">
        <v>13</v>
      </c>
      <c r="C13" s="7"/>
      <c r="D13" s="16"/>
      <c r="E13" s="16"/>
      <c r="F13" s="16"/>
      <c r="G13" s="16"/>
      <c r="H13" s="16"/>
    </row>
    <row r="14" spans="1:8" ht="24.75" customHeight="1">
      <c r="A14" s="19" t="s">
        <v>57</v>
      </c>
      <c r="B14" s="7" t="s">
        <v>13</v>
      </c>
      <c r="C14" s="7"/>
      <c r="D14" s="16"/>
      <c r="E14" s="16"/>
      <c r="F14" s="16"/>
      <c r="G14" s="16"/>
      <c r="H14" s="16"/>
    </row>
    <row r="15" spans="1:8" ht="24.75" customHeight="1">
      <c r="A15" s="19" t="s">
        <v>19</v>
      </c>
      <c r="B15" s="28" t="s">
        <v>19</v>
      </c>
      <c r="C15" s="20"/>
      <c r="D15" s="21"/>
      <c r="E15" s="21"/>
      <c r="F15" s="21"/>
      <c r="G15" s="21"/>
      <c r="H15" s="21"/>
    </row>
    <row r="16" spans="2:8" ht="16.5" customHeight="1">
      <c r="B16" s="1130" t="s">
        <v>67</v>
      </c>
      <c r="C16" s="1130"/>
      <c r="D16" s="29"/>
      <c r="E16" s="1132" t="s">
        <v>20</v>
      </c>
      <c r="F16" s="1132"/>
      <c r="G16" s="1132"/>
      <c r="H16" s="1132"/>
    </row>
    <row r="17" spans="2:8" ht="15.75" customHeight="1">
      <c r="B17" s="1130"/>
      <c r="C17" s="1130"/>
      <c r="D17" s="29"/>
      <c r="E17" s="1133" t="s">
        <v>45</v>
      </c>
      <c r="F17" s="1133"/>
      <c r="G17" s="1133"/>
      <c r="H17" s="1133"/>
    </row>
    <row r="18" spans="2:8" s="30" customFormat="1" ht="15.75" customHeight="1">
      <c r="B18" s="1130"/>
      <c r="C18" s="1130"/>
      <c r="D18" s="31"/>
      <c r="E18" s="1134" t="s">
        <v>66</v>
      </c>
      <c r="F18" s="1134"/>
      <c r="G18" s="1134"/>
      <c r="H18" s="1134"/>
    </row>
    <row r="20" ht="15.75">
      <c r="B20" s="22"/>
    </row>
    <row r="22" ht="15.75" hidden="1">
      <c r="A22" s="23" t="s">
        <v>48</v>
      </c>
    </row>
    <row r="23" spans="1:3" ht="15.75" hidden="1">
      <c r="A23" s="24"/>
      <c r="B23" s="1131" t="s">
        <v>58</v>
      </c>
      <c r="C23" s="1131"/>
    </row>
    <row r="24" spans="1:8" ht="15.75" customHeight="1" hidden="1">
      <c r="A24" s="25" t="s">
        <v>26</v>
      </c>
      <c r="B24" s="1125" t="s">
        <v>62</v>
      </c>
      <c r="C24" s="1125"/>
      <c r="D24" s="25"/>
      <c r="E24" s="25"/>
      <c r="F24" s="25"/>
      <c r="G24" s="25"/>
      <c r="H24" s="25"/>
    </row>
    <row r="25" spans="1:8" ht="15" customHeight="1" hidden="1">
      <c r="A25" s="25"/>
      <c r="B25" s="1125" t="s">
        <v>65</v>
      </c>
      <c r="C25" s="1125"/>
      <c r="D25" s="1125"/>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1324" t="s">
        <v>319</v>
      </c>
      <c r="B1" s="1324"/>
      <c r="C1" s="1324"/>
      <c r="D1" s="1327" t="s">
        <v>445</v>
      </c>
      <c r="E1" s="1327"/>
      <c r="F1" s="1327"/>
      <c r="G1" s="1327"/>
      <c r="H1" s="1327"/>
      <c r="I1" s="1327"/>
      <c r="J1" s="199" t="s">
        <v>446</v>
      </c>
      <c r="K1" s="330"/>
      <c r="L1" s="330"/>
    </row>
    <row r="2" spans="1:12" ht="18.75" customHeight="1">
      <c r="A2" s="1325" t="s">
        <v>404</v>
      </c>
      <c r="B2" s="1325"/>
      <c r="C2" s="1325"/>
      <c r="D2" s="1408" t="s">
        <v>320</v>
      </c>
      <c r="E2" s="1408"/>
      <c r="F2" s="1408"/>
      <c r="G2" s="1408"/>
      <c r="H2" s="1408"/>
      <c r="I2" s="1408"/>
      <c r="J2" s="1324" t="s">
        <v>447</v>
      </c>
      <c r="K2" s="1324"/>
      <c r="L2" s="1324"/>
    </row>
    <row r="3" spans="1:12" ht="17.25">
      <c r="A3" s="1325" t="s">
        <v>356</v>
      </c>
      <c r="B3" s="1325"/>
      <c r="C3" s="1325"/>
      <c r="D3" s="1409" t="s">
        <v>448</v>
      </c>
      <c r="E3" s="1410"/>
      <c r="F3" s="1410"/>
      <c r="G3" s="1410"/>
      <c r="H3" s="1410"/>
      <c r="I3" s="1410"/>
      <c r="J3" s="202" t="s">
        <v>464</v>
      </c>
      <c r="K3" s="202"/>
      <c r="L3" s="202"/>
    </row>
    <row r="4" spans="1:12" ht="15.75">
      <c r="A4" s="1405" t="s">
        <v>449</v>
      </c>
      <c r="B4" s="1405"/>
      <c r="C4" s="1405"/>
      <c r="D4" s="1406"/>
      <c r="E4" s="1406"/>
      <c r="F4" s="1406"/>
      <c r="G4" s="1406"/>
      <c r="H4" s="1406"/>
      <c r="I4" s="1406"/>
      <c r="J4" s="1328" t="s">
        <v>406</v>
      </c>
      <c r="K4" s="1328"/>
      <c r="L4" s="1328"/>
    </row>
    <row r="5" spans="1:13" ht="15.75">
      <c r="A5" s="332"/>
      <c r="B5" s="332"/>
      <c r="C5" s="333"/>
      <c r="D5" s="333"/>
      <c r="E5" s="201"/>
      <c r="J5" s="334" t="s">
        <v>450</v>
      </c>
      <c r="K5" s="249"/>
      <c r="L5" s="249"/>
      <c r="M5" s="249"/>
    </row>
    <row r="6" spans="1:13" s="337" customFormat="1" ht="24.75" customHeight="1">
      <c r="A6" s="1399" t="s">
        <v>71</v>
      </c>
      <c r="B6" s="1400"/>
      <c r="C6" s="1397" t="s">
        <v>451</v>
      </c>
      <c r="D6" s="1397"/>
      <c r="E6" s="1397"/>
      <c r="F6" s="1397"/>
      <c r="G6" s="1397"/>
      <c r="H6" s="1397"/>
      <c r="I6" s="1397" t="s">
        <v>321</v>
      </c>
      <c r="J6" s="1397"/>
      <c r="K6" s="1397"/>
      <c r="L6" s="1397"/>
      <c r="M6" s="336"/>
    </row>
    <row r="7" spans="1:13" s="337" customFormat="1" ht="17.25" customHeight="1">
      <c r="A7" s="1401"/>
      <c r="B7" s="1402"/>
      <c r="C7" s="1397" t="s">
        <v>37</v>
      </c>
      <c r="D7" s="1397"/>
      <c r="E7" s="1397" t="s">
        <v>7</v>
      </c>
      <c r="F7" s="1397"/>
      <c r="G7" s="1397"/>
      <c r="H7" s="1397"/>
      <c r="I7" s="1397" t="s">
        <v>322</v>
      </c>
      <c r="J7" s="1397"/>
      <c r="K7" s="1397" t="s">
        <v>323</v>
      </c>
      <c r="L7" s="1397"/>
      <c r="M7" s="336"/>
    </row>
    <row r="8" spans="1:12" s="337" customFormat="1" ht="27.75" customHeight="1">
      <c r="A8" s="1401"/>
      <c r="B8" s="1402"/>
      <c r="C8" s="1397"/>
      <c r="D8" s="1397"/>
      <c r="E8" s="1397" t="s">
        <v>324</v>
      </c>
      <c r="F8" s="1397"/>
      <c r="G8" s="1397" t="s">
        <v>325</v>
      </c>
      <c r="H8" s="1397"/>
      <c r="I8" s="1397"/>
      <c r="J8" s="1397"/>
      <c r="K8" s="1397"/>
      <c r="L8" s="1397"/>
    </row>
    <row r="9" spans="1:12" s="337" customFormat="1" ht="24.75" customHeight="1">
      <c r="A9" s="1403"/>
      <c r="B9" s="1404"/>
      <c r="C9" s="335" t="s">
        <v>326</v>
      </c>
      <c r="D9" s="335" t="s">
        <v>10</v>
      </c>
      <c r="E9" s="335" t="s">
        <v>3</v>
      </c>
      <c r="F9" s="335" t="s">
        <v>327</v>
      </c>
      <c r="G9" s="335" t="s">
        <v>3</v>
      </c>
      <c r="H9" s="335" t="s">
        <v>327</v>
      </c>
      <c r="I9" s="335" t="s">
        <v>3</v>
      </c>
      <c r="J9" s="335" t="s">
        <v>327</v>
      </c>
      <c r="K9" s="335" t="s">
        <v>3</v>
      </c>
      <c r="L9" s="335" t="s">
        <v>327</v>
      </c>
    </row>
    <row r="10" spans="1:12" s="339" customFormat="1" ht="15.75">
      <c r="A10" s="1302" t="s">
        <v>6</v>
      </c>
      <c r="B10" s="1303"/>
      <c r="C10" s="338">
        <v>1</v>
      </c>
      <c r="D10" s="338">
        <v>2</v>
      </c>
      <c r="E10" s="338">
        <v>3</v>
      </c>
      <c r="F10" s="338">
        <v>4</v>
      </c>
      <c r="G10" s="338">
        <v>5</v>
      </c>
      <c r="H10" s="338">
        <v>6</v>
      </c>
      <c r="I10" s="338">
        <v>7</v>
      </c>
      <c r="J10" s="338">
        <v>8</v>
      </c>
      <c r="K10" s="338">
        <v>9</v>
      </c>
      <c r="L10" s="338">
        <v>10</v>
      </c>
    </row>
    <row r="11" spans="1:12" s="339" customFormat="1" ht="30.75" customHeight="1">
      <c r="A11" s="1294" t="s">
        <v>401</v>
      </c>
      <c r="B11" s="1295"/>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1296" t="s">
        <v>402</v>
      </c>
      <c r="B12" s="1297"/>
      <c r="C12" s="257">
        <v>0</v>
      </c>
      <c r="D12" s="257">
        <v>0</v>
      </c>
      <c r="E12" s="257">
        <v>0</v>
      </c>
      <c r="F12" s="257">
        <v>0</v>
      </c>
      <c r="G12" s="257">
        <v>0</v>
      </c>
      <c r="H12" s="257">
        <v>0</v>
      </c>
      <c r="I12" s="257">
        <v>0</v>
      </c>
      <c r="J12" s="257">
        <v>0</v>
      </c>
      <c r="K12" s="257">
        <v>0</v>
      </c>
      <c r="L12" s="257">
        <v>0</v>
      </c>
    </row>
    <row r="13" spans="1:32" s="339" customFormat="1" ht="17.25" customHeight="1">
      <c r="A13" s="1309" t="s">
        <v>36</v>
      </c>
      <c r="B13" s="1304"/>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97</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18</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371</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403</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374</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375</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376</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377</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382</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384</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385</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386</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388</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1319" t="s">
        <v>389</v>
      </c>
      <c r="C28" s="1319"/>
      <c r="D28" s="1319"/>
      <c r="E28" s="212"/>
      <c r="F28" s="266"/>
      <c r="G28" s="266"/>
      <c r="H28" s="1318" t="s">
        <v>389</v>
      </c>
      <c r="I28" s="1318"/>
      <c r="J28" s="1318"/>
      <c r="K28" s="1318"/>
      <c r="L28" s="1318"/>
      <c r="AG28" s="200" t="s">
        <v>390</v>
      </c>
      <c r="AI28" s="198">
        <f>82/88</f>
        <v>0.9318181818181818</v>
      </c>
    </row>
    <row r="29" spans="1:12" s="200" customFormat="1" ht="19.5" customHeight="1">
      <c r="A29" s="210"/>
      <c r="B29" s="1320" t="s">
        <v>328</v>
      </c>
      <c r="C29" s="1320"/>
      <c r="D29" s="1320"/>
      <c r="E29" s="212"/>
      <c r="F29" s="213"/>
      <c r="G29" s="213"/>
      <c r="H29" s="1308" t="s">
        <v>246</v>
      </c>
      <c r="I29" s="1308"/>
      <c r="J29" s="1308"/>
      <c r="K29" s="1308"/>
      <c r="L29" s="1308"/>
    </row>
    <row r="30" spans="1:12" s="204" customFormat="1" ht="15" customHeight="1">
      <c r="A30" s="210"/>
      <c r="B30" s="1398"/>
      <c r="C30" s="1398"/>
      <c r="D30" s="1398"/>
      <c r="E30" s="212"/>
      <c r="F30" s="213"/>
      <c r="G30" s="213"/>
      <c r="H30" s="1270"/>
      <c r="I30" s="1270"/>
      <c r="J30" s="1270"/>
      <c r="K30" s="1270"/>
      <c r="L30" s="1270"/>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396" t="s">
        <v>393</v>
      </c>
      <c r="C33" s="1396"/>
      <c r="D33" s="1396"/>
      <c r="E33" s="344"/>
      <c r="F33" s="344"/>
      <c r="G33" s="344"/>
      <c r="H33" s="344"/>
      <c r="I33" s="344"/>
      <c r="J33" s="345" t="s">
        <v>393</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46</v>
      </c>
      <c r="B36" s="194"/>
      <c r="C36" s="194"/>
      <c r="D36" s="194"/>
      <c r="E36" s="194"/>
      <c r="F36" s="194"/>
      <c r="G36" s="194"/>
      <c r="H36" s="194"/>
      <c r="I36" s="194"/>
      <c r="J36" s="194"/>
      <c r="K36" s="346"/>
      <c r="L36" s="194"/>
    </row>
    <row r="37" spans="1:15" s="192" customFormat="1" ht="15" customHeight="1" hidden="1">
      <c r="A37" s="196"/>
      <c r="B37" s="1407" t="s">
        <v>329</v>
      </c>
      <c r="C37" s="1407"/>
      <c r="D37" s="1407"/>
      <c r="E37" s="1407"/>
      <c r="F37" s="1407"/>
      <c r="G37" s="1407"/>
      <c r="H37" s="1407"/>
      <c r="I37" s="1407"/>
      <c r="J37" s="1407"/>
      <c r="K37" s="347"/>
      <c r="L37" s="302"/>
      <c r="M37" s="273"/>
      <c r="N37" s="273"/>
      <c r="O37" s="273"/>
    </row>
    <row r="38" spans="2:12" s="192" customFormat="1" ht="18.75" hidden="1">
      <c r="B38" s="244" t="s">
        <v>330</v>
      </c>
      <c r="C38" s="194"/>
      <c r="D38" s="194"/>
      <c r="E38" s="194"/>
      <c r="F38" s="194"/>
      <c r="G38" s="194"/>
      <c r="H38" s="194"/>
      <c r="I38" s="194"/>
      <c r="J38" s="194"/>
      <c r="K38" s="346"/>
      <c r="L38" s="194"/>
    </row>
    <row r="39" spans="2:12" ht="18.75" hidden="1">
      <c r="B39" s="348" t="s">
        <v>331</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1142" t="s">
        <v>435</v>
      </c>
      <c r="C41" s="1142"/>
      <c r="D41" s="1142"/>
      <c r="E41" s="218"/>
      <c r="F41" s="218"/>
      <c r="G41" s="190"/>
      <c r="H41" s="1143" t="s">
        <v>347</v>
      </c>
      <c r="I41" s="1143"/>
      <c r="J41" s="1143"/>
      <c r="K41" s="1143"/>
      <c r="L41" s="1143"/>
      <c r="M41" s="171"/>
    </row>
    <row r="42" spans="2:12" ht="18.75">
      <c r="B42" s="344"/>
      <c r="C42" s="344"/>
      <c r="D42" s="344"/>
      <c r="E42" s="344"/>
      <c r="F42" s="344"/>
      <c r="G42" s="344"/>
      <c r="H42" s="344"/>
      <c r="I42" s="344"/>
      <c r="J42" s="344"/>
      <c r="K42" s="344"/>
      <c r="L42" s="344"/>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411" t="s">
        <v>477</v>
      </c>
      <c r="M1" s="1412"/>
      <c r="N1" s="1412"/>
      <c r="O1" s="373"/>
      <c r="P1" s="373"/>
      <c r="Q1" s="373"/>
      <c r="R1" s="373"/>
      <c r="S1" s="373"/>
      <c r="T1" s="373"/>
      <c r="U1" s="373"/>
      <c r="V1" s="373"/>
      <c r="W1" s="373"/>
      <c r="X1" s="373"/>
      <c r="Y1" s="374"/>
    </row>
    <row r="2" spans="11:17" ht="34.5" customHeight="1">
      <c r="K2" s="357"/>
      <c r="L2" s="1413" t="s">
        <v>484</v>
      </c>
      <c r="M2" s="1414"/>
      <c r="N2" s="1415"/>
      <c r="O2" s="37"/>
      <c r="P2" s="359"/>
      <c r="Q2" s="355"/>
    </row>
    <row r="3" spans="11:18" ht="31.5" customHeight="1">
      <c r="K3" s="357"/>
      <c r="L3" s="362" t="s">
        <v>493</v>
      </c>
      <c r="M3" s="363" t="e">
        <f>'06'!#REF!</f>
        <v>#REF!</v>
      </c>
      <c r="N3" s="363"/>
      <c r="O3" s="363"/>
      <c r="P3" s="360"/>
      <c r="Q3" s="356"/>
      <c r="R3" s="353"/>
    </row>
    <row r="4" spans="11:18" ht="30" customHeight="1">
      <c r="K4" s="357"/>
      <c r="L4" s="364" t="s">
        <v>478</v>
      </c>
      <c r="M4" s="365" t="e">
        <f>'06'!#REF!</f>
        <v>#REF!</v>
      </c>
      <c r="N4" s="363"/>
      <c r="O4" s="363"/>
      <c r="P4" s="360"/>
      <c r="Q4" s="356"/>
      <c r="R4" s="353"/>
    </row>
    <row r="5" spans="11:18" ht="31.5" customHeight="1">
      <c r="K5" s="357"/>
      <c r="L5" s="364" t="s">
        <v>479</v>
      </c>
      <c r="M5" s="365" t="e">
        <f>'06'!#REF!</f>
        <v>#REF!</v>
      </c>
      <c r="N5" s="363"/>
      <c r="O5" s="363"/>
      <c r="P5" s="360"/>
      <c r="Q5" s="356"/>
      <c r="R5" s="353"/>
    </row>
    <row r="6" spans="11:18" ht="27" customHeight="1">
      <c r="K6" s="357"/>
      <c r="L6" s="362" t="s">
        <v>480</v>
      </c>
      <c r="M6" s="363" t="e">
        <f>'06'!#REF!</f>
        <v>#REF!</v>
      </c>
      <c r="N6" s="363"/>
      <c r="O6" s="363"/>
      <c r="P6" s="360"/>
      <c r="Q6" s="356"/>
      <c r="R6" s="353"/>
    </row>
    <row r="7" spans="11:18" s="350" customFormat="1" ht="30" customHeight="1">
      <c r="K7" s="358"/>
      <c r="L7" s="366" t="s">
        <v>504</v>
      </c>
      <c r="M7" s="363" t="e">
        <f>'06'!#REF!</f>
        <v>#REF!</v>
      </c>
      <c r="N7" s="363"/>
      <c r="O7" s="363"/>
      <c r="P7" s="360"/>
      <c r="Q7" s="356"/>
      <c r="R7" s="353"/>
    </row>
    <row r="8" spans="11:18" ht="30.75" customHeight="1">
      <c r="K8" s="357"/>
      <c r="L8" s="367" t="s">
        <v>503</v>
      </c>
      <c r="M8" s="368">
        <v>1489</v>
      </c>
      <c r="N8" s="363"/>
      <c r="O8" s="363"/>
      <c r="P8" s="360"/>
      <c r="Q8" s="356"/>
      <c r="R8" s="353"/>
    </row>
    <row r="9" spans="11:18" ht="33" customHeight="1">
      <c r="K9" s="357"/>
      <c r="L9" s="375" t="s">
        <v>506</v>
      </c>
      <c r="M9" s="376" t="e">
        <f>(M7-M8)/M8</f>
        <v>#REF!</v>
      </c>
      <c r="N9" s="363"/>
      <c r="O9" s="363"/>
      <c r="P9" s="360"/>
      <c r="Q9" s="356"/>
      <c r="R9" s="353"/>
    </row>
    <row r="10" spans="11:18" ht="33" customHeight="1">
      <c r="K10" s="357"/>
      <c r="L10" s="362" t="s">
        <v>505</v>
      </c>
      <c r="M10" s="363" t="e">
        <f>'06'!#REF!</f>
        <v>#REF!</v>
      </c>
      <c r="N10" s="363" t="s">
        <v>481</v>
      </c>
      <c r="O10" s="369" t="e">
        <f>M10/M7</f>
        <v>#REF!</v>
      </c>
      <c r="P10" s="360"/>
      <c r="Q10" s="356"/>
      <c r="R10" s="353"/>
    </row>
    <row r="11" spans="11:18" ht="22.5" customHeight="1">
      <c r="K11" s="357"/>
      <c r="L11" s="362" t="s">
        <v>507</v>
      </c>
      <c r="M11" s="363" t="e">
        <f>'06'!#REF!</f>
        <v>#REF!</v>
      </c>
      <c r="N11" s="363" t="s">
        <v>481</v>
      </c>
      <c r="O11" s="369" t="e">
        <f>M11/M7</f>
        <v>#REF!</v>
      </c>
      <c r="P11" s="360"/>
      <c r="Q11" s="356"/>
      <c r="R11" s="353"/>
    </row>
    <row r="12" spans="11:18" ht="34.5" customHeight="1">
      <c r="K12" s="357"/>
      <c r="L12" s="362" t="s">
        <v>508</v>
      </c>
      <c r="M12" s="363" t="e">
        <f>'06'!#REF!+'06'!#REF!</f>
        <v>#REF!</v>
      </c>
      <c r="N12" s="362"/>
      <c r="O12" s="362"/>
      <c r="P12" s="354"/>
      <c r="R12" s="354"/>
    </row>
    <row r="13" spans="11:18" ht="33.75" customHeight="1">
      <c r="K13" s="357"/>
      <c r="L13" s="362" t="s">
        <v>509</v>
      </c>
      <c r="M13" s="369" t="e">
        <f>M12/M7</f>
        <v>#REF!</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510</v>
      </c>
      <c r="M16" s="368">
        <v>749</v>
      </c>
      <c r="N16" s="363"/>
      <c r="O16" s="363"/>
      <c r="P16" s="360"/>
      <c r="R16" s="354"/>
    </row>
    <row r="17" spans="11:18" ht="24.75" customHeight="1">
      <c r="K17" s="357"/>
      <c r="L17" s="375" t="s">
        <v>511</v>
      </c>
      <c r="M17" s="370">
        <f>M16/M8</f>
        <v>0.5030221625251847</v>
      </c>
      <c r="N17" s="363"/>
      <c r="O17" s="363"/>
      <c r="P17" s="360"/>
      <c r="R17" s="354"/>
    </row>
    <row r="18" spans="11:18" ht="26.25" customHeight="1">
      <c r="K18" s="357"/>
      <c r="L18" s="375" t="s">
        <v>482</v>
      </c>
      <c r="M18" s="376" t="e">
        <f>M13-M17</f>
        <v>#REF!</v>
      </c>
      <c r="N18" s="363"/>
      <c r="O18" s="363"/>
      <c r="P18" s="360"/>
      <c r="R18" s="354"/>
    </row>
    <row r="19" spans="11:18" ht="24.75" customHeight="1">
      <c r="K19" s="357"/>
      <c r="L19" s="362" t="s">
        <v>512</v>
      </c>
      <c r="M19" s="363" t="e">
        <f>'06'!#REF!</f>
        <v>#REF!</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513</v>
      </c>
      <c r="M26" s="369" t="e">
        <f>M19/'06'!#REF!</f>
        <v>#REF!</v>
      </c>
      <c r="N26" s="363"/>
      <c r="O26" s="363"/>
      <c r="P26" s="360"/>
      <c r="R26" s="354"/>
    </row>
    <row r="27" spans="11:18" ht="24.75" customHeight="1">
      <c r="K27" s="357"/>
      <c r="L27" s="367" t="s">
        <v>514</v>
      </c>
      <c r="M27" s="370">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515</v>
      </c>
      <c r="M30" s="369" t="e">
        <f>M26-M27</f>
        <v>#REF!</v>
      </c>
      <c r="N30" s="363"/>
      <c r="O30" s="363"/>
      <c r="P30" s="360"/>
      <c r="R30" s="354"/>
    </row>
    <row r="31" spans="11:18" ht="24.75" customHeight="1">
      <c r="K31" s="357"/>
      <c r="L31" s="362" t="s">
        <v>516</v>
      </c>
      <c r="M31" s="363" t="e">
        <f>'06'!#REF!</f>
        <v>#REF!</v>
      </c>
      <c r="N31" s="363"/>
      <c r="O31" s="363"/>
      <c r="P31" s="360"/>
      <c r="R31" s="354"/>
    </row>
    <row r="32" spans="11:18" ht="24.75" customHeight="1">
      <c r="K32" s="357"/>
      <c r="L32" s="367" t="s">
        <v>517</v>
      </c>
      <c r="M32" s="368">
        <v>719</v>
      </c>
      <c r="N32" s="363"/>
      <c r="O32" s="363"/>
      <c r="P32" s="360"/>
      <c r="R32" s="354"/>
    </row>
    <row r="33" spans="11:18" ht="24.75" customHeight="1">
      <c r="K33" s="357"/>
      <c r="L33" s="375" t="s">
        <v>518</v>
      </c>
      <c r="M33" s="377" t="e">
        <f>M31-M32</f>
        <v>#REF!</v>
      </c>
      <c r="N33" s="377" t="s">
        <v>483</v>
      </c>
      <c r="O33" s="376" t="e">
        <f>(M31-M32)/M32</f>
        <v>#REF!</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485</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519</v>
      </c>
      <c r="M42" s="363" t="e">
        <f>'07'!#REF!</f>
        <v>#REF!</v>
      </c>
      <c r="N42" s="363"/>
      <c r="O42" s="363"/>
      <c r="P42" s="354"/>
      <c r="R42" s="354"/>
    </row>
    <row r="43" spans="11:18" ht="24.75" customHeight="1">
      <c r="K43" s="357"/>
      <c r="L43" s="371" t="s">
        <v>130</v>
      </c>
      <c r="M43" s="363" t="e">
        <f>'07'!#REF!</f>
        <v>#REF!</v>
      </c>
      <c r="N43" s="363"/>
      <c r="O43" s="363"/>
      <c r="P43" s="354"/>
      <c r="R43" s="354"/>
    </row>
    <row r="44" spans="11:18" ht="24.75" customHeight="1">
      <c r="K44" s="357"/>
      <c r="L44" s="371" t="s">
        <v>479</v>
      </c>
      <c r="M44" s="363" t="e">
        <f>'07'!#REF!</f>
        <v>#REF!</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520</v>
      </c>
      <c r="M47" s="363" t="e">
        <f>'07'!#REF!</f>
        <v>#REF!</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521</v>
      </c>
      <c r="M50" s="363" t="e">
        <f>'07'!#REF!</f>
        <v>#REF!</v>
      </c>
      <c r="N50" s="363"/>
      <c r="O50" s="363"/>
      <c r="P50" s="354"/>
      <c r="R50" s="354"/>
    </row>
    <row r="51" spans="11:18" ht="24.75" customHeight="1">
      <c r="K51" s="357"/>
      <c r="L51" s="372" t="s">
        <v>522</v>
      </c>
      <c r="M51" s="368">
        <v>54227822.442</v>
      </c>
      <c r="N51" s="363"/>
      <c r="O51" s="363"/>
      <c r="P51" s="354"/>
      <c r="R51" s="354"/>
    </row>
    <row r="52" spans="11:18" ht="24.75" customHeight="1">
      <c r="K52" s="357"/>
      <c r="L52" s="385" t="s">
        <v>486</v>
      </c>
      <c r="M52" s="377" t="e">
        <f>M50-M51</f>
        <v>#REF!</v>
      </c>
      <c r="N52" s="363"/>
      <c r="O52" s="363"/>
      <c r="P52" s="354"/>
      <c r="R52" s="354"/>
    </row>
    <row r="53" spans="11:18" ht="24.75" customHeight="1">
      <c r="K53" s="357"/>
      <c r="L53" s="385" t="s">
        <v>487</v>
      </c>
      <c r="M53" s="376" t="e">
        <f>(M52/M51)</f>
        <v>#REF!</v>
      </c>
      <c r="N53" s="363"/>
      <c r="O53" s="363"/>
      <c r="P53" s="354"/>
      <c r="R53" s="354"/>
    </row>
    <row r="54" spans="11:18" ht="24.75" customHeight="1">
      <c r="K54" s="357"/>
      <c r="L54" s="371" t="s">
        <v>523</v>
      </c>
      <c r="M54" s="363" t="e">
        <f>'07'!#REF!</f>
        <v>#REF!</v>
      </c>
      <c r="N54" s="363" t="s">
        <v>488</v>
      </c>
      <c r="O54" s="369" t="e">
        <f>'07'!#REF!/'07'!#REF!</f>
        <v>#REF!</v>
      </c>
      <c r="P54" s="354"/>
      <c r="R54" s="354"/>
    </row>
    <row r="55" spans="11:18" ht="24.75" customHeight="1">
      <c r="K55" s="357"/>
      <c r="L55" s="371" t="s">
        <v>524</v>
      </c>
      <c r="M55" s="363" t="e">
        <f>'07'!#REF!</f>
        <v>#REF!</v>
      </c>
      <c r="N55" s="363" t="s">
        <v>488</v>
      </c>
      <c r="O55" s="369" t="e">
        <f>'07'!#REF!/'07'!#REF!</f>
        <v>#REF!</v>
      </c>
      <c r="P55" s="354"/>
      <c r="R55" s="354"/>
    </row>
    <row r="56" spans="11:18" ht="24.75" customHeight="1">
      <c r="K56" s="357"/>
      <c r="L56" s="371" t="s">
        <v>525</v>
      </c>
      <c r="M56" s="363" t="e">
        <f>'07'!#REF!+'07'!#REF!+'07'!#REF!</f>
        <v>#REF!</v>
      </c>
      <c r="N56" s="363" t="s">
        <v>488</v>
      </c>
      <c r="O56" s="369" t="e">
        <f>M56/'07'!#REF!</f>
        <v>#REF!</v>
      </c>
      <c r="P56" s="354"/>
      <c r="R56" s="354"/>
    </row>
    <row r="57" spans="11:18" ht="24.75" customHeight="1">
      <c r="K57" s="357"/>
      <c r="L57" s="372" t="s">
        <v>526</v>
      </c>
      <c r="M57" s="368">
        <v>2217726.5</v>
      </c>
      <c r="N57" s="368" t="s">
        <v>488</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527</v>
      </c>
      <c r="M60" s="376" t="e">
        <f>O56-O57</f>
        <v>#REF!</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528</v>
      </c>
      <c r="M63" s="363" t="e">
        <f>'07'!#REF!</f>
        <v>#REF!</v>
      </c>
      <c r="N63" s="363" t="s">
        <v>489</v>
      </c>
      <c r="O63" s="369" t="e">
        <f>'07'!#REF!/'07'!#REF!</f>
        <v>#REF!</v>
      </c>
      <c r="P63" s="354"/>
      <c r="R63" s="354"/>
    </row>
    <row r="64" spans="11:16" ht="24.75" customHeight="1">
      <c r="K64" s="357"/>
      <c r="L64" s="372" t="s">
        <v>529</v>
      </c>
      <c r="M64" s="368">
        <v>2212774.5</v>
      </c>
      <c r="N64" s="368" t="s">
        <v>490</v>
      </c>
      <c r="O64" s="369">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530</v>
      </c>
      <c r="M68" s="376" t="e">
        <f>O63-O64</f>
        <v>#REF!</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531</v>
      </c>
      <c r="M72" s="363" t="e">
        <f>'07'!#REF!</f>
        <v>#REF!</v>
      </c>
      <c r="N72" s="363"/>
      <c r="O72" s="363"/>
      <c r="P72" s="354"/>
    </row>
    <row r="73" spans="11:16" ht="24.75" customHeight="1">
      <c r="K73" s="357"/>
      <c r="L73" s="372" t="s">
        <v>532</v>
      </c>
      <c r="M73" s="368">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491</v>
      </c>
      <c r="M76" s="377" t="e">
        <f>M72-M73</f>
        <v>#REF!</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492</v>
      </c>
      <c r="M79" s="376" t="e">
        <f>M76/M73</f>
        <v>#REF!</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C10" sqref="C10"/>
    </sheetView>
  </sheetViews>
  <sheetFormatPr defaultColWidth="9.00390625" defaultRowHeight="15.75"/>
  <cols>
    <col min="1" max="1" width="23.50390625" style="0" customWidth="1"/>
    <col min="2" max="2" width="66.125" style="0" customWidth="1"/>
  </cols>
  <sheetData>
    <row r="2" spans="1:2" ht="62.25" customHeight="1">
      <c r="A2" s="1416" t="s">
        <v>560</v>
      </c>
      <c r="B2" s="1416"/>
    </row>
    <row r="3" spans="1:2" ht="22.5" customHeight="1">
      <c r="A3" s="482" t="s">
        <v>535</v>
      </c>
      <c r="B3" s="483" t="s">
        <v>766</v>
      </c>
    </row>
    <row r="4" spans="1:2" ht="22.5" customHeight="1">
      <c r="A4" s="482" t="s">
        <v>534</v>
      </c>
      <c r="B4" s="483" t="s">
        <v>736</v>
      </c>
    </row>
    <row r="5" spans="1:2" ht="22.5" customHeight="1">
      <c r="A5" s="482" t="s">
        <v>536</v>
      </c>
      <c r="B5" s="1000" t="s">
        <v>743</v>
      </c>
    </row>
    <row r="6" spans="1:2" ht="22.5" customHeight="1">
      <c r="A6" s="482" t="s">
        <v>537</v>
      </c>
      <c r="B6" s="1000" t="s">
        <v>748</v>
      </c>
    </row>
    <row r="7" spans="1:2" ht="22.5" customHeight="1">
      <c r="A7" s="482" t="s">
        <v>538</v>
      </c>
      <c r="B7" s="508" t="s">
        <v>737</v>
      </c>
    </row>
    <row r="8" spans="1:2" ht="18.75">
      <c r="A8" s="484" t="s">
        <v>539</v>
      </c>
      <c r="B8" s="1107" t="s">
        <v>767</v>
      </c>
    </row>
    <row r="10" spans="1:2" ht="70.5" customHeight="1">
      <c r="A10" s="1417" t="s">
        <v>640</v>
      </c>
      <c r="B10" s="1417"/>
    </row>
    <row r="11" spans="1:2" ht="15.75">
      <c r="A11" s="1418" t="s">
        <v>559</v>
      </c>
      <c r="B11" s="1418"/>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DJ62"/>
  <sheetViews>
    <sheetView showZeros="0" view="pageBreakPreview" zoomScaleNormal="85" zoomScaleSheetLayoutView="100" zoomScalePageLayoutView="0" workbookViewId="0" topLeftCell="A1">
      <pane xSplit="2" ySplit="9" topLeftCell="K10" activePane="bottomRight" state="frozen"/>
      <selection pane="topLeft" activeCell="A1" sqref="A1"/>
      <selection pane="topRight" activeCell="C1" sqref="C1"/>
      <selection pane="bottomLeft" activeCell="A10" sqref="A10"/>
      <selection pane="bottomRight" activeCell="BG15" sqref="BG15"/>
    </sheetView>
  </sheetViews>
  <sheetFormatPr defaultColWidth="9.00390625" defaultRowHeight="15.75"/>
  <cols>
    <col min="1" max="1" width="4.125" style="421" customWidth="1"/>
    <col min="2" max="2" width="23.25390625" style="386" customWidth="1"/>
    <col min="3" max="3" width="11.875" style="741" customWidth="1"/>
    <col min="4" max="4" width="9.625" style="741" customWidth="1"/>
    <col min="5" max="5" width="9.50390625" style="741" customWidth="1"/>
    <col min="6" max="6" width="9.125" style="741" customWidth="1"/>
    <col min="7" max="7" width="8.375" style="741" customWidth="1"/>
    <col min="8" max="11" width="7.75390625" style="741" customWidth="1"/>
    <col min="12" max="12" width="9.00390625" style="741" customWidth="1"/>
    <col min="13" max="13" width="9.50390625" style="741" customWidth="1"/>
    <col min="14" max="14" width="8.75390625" style="741" customWidth="1"/>
    <col min="15" max="26" width="10.625" style="741" customWidth="1"/>
    <col min="27" max="38" width="10.75390625" style="741" customWidth="1"/>
    <col min="39" max="50" width="10.625" style="741" customWidth="1"/>
    <col min="51" max="62" width="10.75390625" style="741" customWidth="1"/>
    <col min="63" max="74" width="11.00390625" style="741" customWidth="1"/>
    <col min="75" max="86" width="10.75390625" style="741" customWidth="1"/>
    <col min="87" max="98" width="11.125" style="741" customWidth="1"/>
    <col min="99" max="111" width="9.00390625" style="741" customWidth="1"/>
    <col min="112" max="113" width="9.00390625" style="386" customWidth="1"/>
    <col min="114" max="16384" width="9.00390625" style="386" customWidth="1"/>
  </cols>
  <sheetData>
    <row r="1" spans="1:16" ht="19.5" customHeight="1">
      <c r="A1" s="1451" t="s">
        <v>28</v>
      </c>
      <c r="B1" s="1451"/>
      <c r="C1" s="740"/>
      <c r="D1" s="1452" t="s">
        <v>81</v>
      </c>
      <c r="E1" s="1452"/>
      <c r="F1" s="1452"/>
      <c r="G1" s="1452"/>
      <c r="H1" s="1452"/>
      <c r="I1" s="1452"/>
      <c r="J1" s="1452"/>
      <c r="K1" s="1452"/>
      <c r="L1" s="1453" t="s">
        <v>661</v>
      </c>
      <c r="M1" s="1454"/>
      <c r="N1" s="1454"/>
      <c r="O1" s="1454"/>
      <c r="P1" s="1454"/>
    </row>
    <row r="2" spans="1:113" ht="16.5" customHeight="1">
      <c r="A2" s="406" t="s">
        <v>338</v>
      </c>
      <c r="B2" s="406"/>
      <c r="C2" s="740"/>
      <c r="D2" s="1452" t="s">
        <v>117</v>
      </c>
      <c r="E2" s="1452"/>
      <c r="F2" s="1452"/>
      <c r="G2" s="1452"/>
      <c r="H2" s="1452"/>
      <c r="I2" s="1452"/>
      <c r="J2" s="1452"/>
      <c r="K2" s="1452"/>
      <c r="L2" s="1454"/>
      <c r="M2" s="1454"/>
      <c r="N2" s="1454"/>
      <c r="O2" s="1454"/>
      <c r="P2" s="1454"/>
      <c r="DI2" s="387"/>
    </row>
    <row r="3" spans="1:113" ht="16.5" customHeight="1">
      <c r="A3" s="406" t="s">
        <v>339</v>
      </c>
      <c r="B3" s="406"/>
      <c r="C3" s="742"/>
      <c r="D3" s="1455" t="str">
        <f>'Thong tin'!B3</f>
        <v>08 tháng / năm 2018</v>
      </c>
      <c r="E3" s="1455"/>
      <c r="F3" s="1455"/>
      <c r="G3" s="1455"/>
      <c r="H3" s="1455"/>
      <c r="I3" s="1455"/>
      <c r="J3" s="1455"/>
      <c r="K3" s="1455"/>
      <c r="L3" s="1454"/>
      <c r="M3" s="1454"/>
      <c r="N3" s="1454"/>
      <c r="O3" s="1454"/>
      <c r="P3" s="1454"/>
      <c r="DI3" s="388"/>
    </row>
    <row r="4" spans="1:113" ht="16.5" customHeight="1">
      <c r="A4" s="407" t="s">
        <v>118</v>
      </c>
      <c r="B4" s="408"/>
      <c r="C4" s="743"/>
      <c r="D4" s="744"/>
      <c r="E4" s="744"/>
      <c r="F4" s="743"/>
      <c r="G4" s="745"/>
      <c r="H4" s="745"/>
      <c r="I4" s="745"/>
      <c r="J4" s="743"/>
      <c r="K4" s="744"/>
      <c r="L4" s="1454"/>
      <c r="M4" s="1454"/>
      <c r="N4" s="1454"/>
      <c r="O4" s="1454"/>
      <c r="P4" s="1454"/>
      <c r="DI4" s="388"/>
    </row>
    <row r="5" spans="1:113" ht="16.5" customHeight="1">
      <c r="A5" s="410"/>
      <c r="B5" s="409"/>
      <c r="C5" s="746"/>
      <c r="D5" s="747"/>
      <c r="E5" s="747"/>
      <c r="F5" s="748"/>
      <c r="G5" s="749"/>
      <c r="H5" s="749"/>
      <c r="I5" s="749"/>
      <c r="J5" s="748"/>
      <c r="K5" s="750"/>
      <c r="L5" s="1450" t="s">
        <v>747</v>
      </c>
      <c r="M5" s="1450"/>
      <c r="N5" s="1450"/>
      <c r="O5" s="1445" t="s">
        <v>662</v>
      </c>
      <c r="P5" s="1445"/>
      <c r="Q5" s="1445"/>
      <c r="R5" s="1445"/>
      <c r="S5" s="1445"/>
      <c r="T5" s="1445"/>
      <c r="U5" s="1445"/>
      <c r="V5" s="1445"/>
      <c r="W5" s="1445"/>
      <c r="X5" s="1445"/>
      <c r="Y5" s="1445"/>
      <c r="Z5" s="1445"/>
      <c r="AA5" s="1456" t="s">
        <v>663</v>
      </c>
      <c r="AB5" s="1456"/>
      <c r="AC5" s="1456"/>
      <c r="AD5" s="1456"/>
      <c r="AE5" s="1456"/>
      <c r="AF5" s="1456"/>
      <c r="AG5" s="1456"/>
      <c r="AH5" s="1456"/>
      <c r="AI5" s="1456"/>
      <c r="AJ5" s="1456"/>
      <c r="AK5" s="1456"/>
      <c r="AL5" s="1456"/>
      <c r="AM5" s="1457" t="s">
        <v>664</v>
      </c>
      <c r="AN5" s="1457"/>
      <c r="AO5" s="1457"/>
      <c r="AP5" s="1457"/>
      <c r="AQ5" s="1457"/>
      <c r="AR5" s="1457"/>
      <c r="AS5" s="1457"/>
      <c r="AT5" s="1457"/>
      <c r="AU5" s="1457"/>
      <c r="AV5" s="1457"/>
      <c r="AW5" s="1457"/>
      <c r="AX5" s="1457"/>
      <c r="AY5" s="1447" t="s">
        <v>665</v>
      </c>
      <c r="AZ5" s="1447"/>
      <c r="BA5" s="1447"/>
      <c r="BB5" s="1447"/>
      <c r="BC5" s="1447"/>
      <c r="BD5" s="1447"/>
      <c r="BE5" s="1447"/>
      <c r="BF5" s="1447"/>
      <c r="BG5" s="1447"/>
      <c r="BH5" s="1447"/>
      <c r="BI5" s="1447"/>
      <c r="BJ5" s="1447"/>
      <c r="BK5" s="1446" t="s">
        <v>666</v>
      </c>
      <c r="BL5" s="1446"/>
      <c r="BM5" s="1446"/>
      <c r="BN5" s="1446"/>
      <c r="BO5" s="1446"/>
      <c r="BP5" s="1446"/>
      <c r="BQ5" s="1446"/>
      <c r="BR5" s="1446"/>
      <c r="BS5" s="1446"/>
      <c r="BT5" s="1446"/>
      <c r="BU5" s="1446"/>
      <c r="BV5" s="1446"/>
      <c r="BW5" s="1449" t="s">
        <v>667</v>
      </c>
      <c r="BX5" s="1449"/>
      <c r="BY5" s="1449"/>
      <c r="BZ5" s="1449"/>
      <c r="CA5" s="1449"/>
      <c r="CB5" s="1449"/>
      <c r="CC5" s="1449"/>
      <c r="CD5" s="1449"/>
      <c r="CE5" s="1449"/>
      <c r="CF5" s="1449"/>
      <c r="CG5" s="1449"/>
      <c r="CH5" s="1449"/>
      <c r="CI5" s="1444" t="s">
        <v>668</v>
      </c>
      <c r="CJ5" s="1444"/>
      <c r="CK5" s="1444"/>
      <c r="CL5" s="1444"/>
      <c r="CM5" s="1444"/>
      <c r="CN5" s="1444"/>
      <c r="CO5" s="1444"/>
      <c r="CP5" s="1444"/>
      <c r="CQ5" s="1444"/>
      <c r="CR5" s="1444"/>
      <c r="CS5" s="1444"/>
      <c r="CT5" s="1444"/>
      <c r="CU5" s="1445" t="s">
        <v>669</v>
      </c>
      <c r="CV5" s="1445"/>
      <c r="CW5" s="1445"/>
      <c r="CX5" s="1445"/>
      <c r="CY5" s="1445"/>
      <c r="CZ5" s="1445"/>
      <c r="DA5" s="1445"/>
      <c r="DB5" s="1445"/>
      <c r="DC5" s="1445"/>
      <c r="DD5" s="1445"/>
      <c r="DE5" s="1445"/>
      <c r="DF5" s="1445"/>
      <c r="DI5" s="388"/>
    </row>
    <row r="6" spans="1:113" ht="15">
      <c r="A6" s="1438" t="s">
        <v>68</v>
      </c>
      <c r="B6" s="1439"/>
      <c r="C6" s="1429" t="s">
        <v>37</v>
      </c>
      <c r="D6" s="1430" t="s">
        <v>333</v>
      </c>
      <c r="E6" s="1431"/>
      <c r="F6" s="1431"/>
      <c r="G6" s="1431"/>
      <c r="H6" s="1431"/>
      <c r="I6" s="1431"/>
      <c r="J6" s="1431"/>
      <c r="K6" s="1431"/>
      <c r="L6" s="1431"/>
      <c r="M6" s="1431"/>
      <c r="N6" s="1432"/>
      <c r="O6" s="1429" t="s">
        <v>37</v>
      </c>
      <c r="P6" s="1430" t="s">
        <v>333</v>
      </c>
      <c r="Q6" s="1431"/>
      <c r="R6" s="1431"/>
      <c r="S6" s="1431"/>
      <c r="T6" s="1431"/>
      <c r="U6" s="1431"/>
      <c r="V6" s="1431"/>
      <c r="W6" s="1431"/>
      <c r="X6" s="1431"/>
      <c r="Y6" s="1431"/>
      <c r="Z6" s="1432"/>
      <c r="AA6" s="1429" t="s">
        <v>37</v>
      </c>
      <c r="AB6" s="1430" t="s">
        <v>333</v>
      </c>
      <c r="AC6" s="1431"/>
      <c r="AD6" s="1431"/>
      <c r="AE6" s="1431"/>
      <c r="AF6" s="1431"/>
      <c r="AG6" s="1431"/>
      <c r="AH6" s="1431"/>
      <c r="AI6" s="1431"/>
      <c r="AJ6" s="1431"/>
      <c r="AK6" s="1431"/>
      <c r="AL6" s="1432"/>
      <c r="AM6" s="1429" t="s">
        <v>37</v>
      </c>
      <c r="AN6" s="1430" t="s">
        <v>333</v>
      </c>
      <c r="AO6" s="1431"/>
      <c r="AP6" s="1431"/>
      <c r="AQ6" s="1431"/>
      <c r="AR6" s="1431"/>
      <c r="AS6" s="1431"/>
      <c r="AT6" s="1431"/>
      <c r="AU6" s="1431"/>
      <c r="AV6" s="1431"/>
      <c r="AW6" s="1431"/>
      <c r="AX6" s="1432"/>
      <c r="AY6" s="1429" t="s">
        <v>37</v>
      </c>
      <c r="AZ6" s="1430" t="s">
        <v>333</v>
      </c>
      <c r="BA6" s="1431"/>
      <c r="BB6" s="1431"/>
      <c r="BC6" s="1431"/>
      <c r="BD6" s="1431"/>
      <c r="BE6" s="1431"/>
      <c r="BF6" s="1431"/>
      <c r="BG6" s="1431"/>
      <c r="BH6" s="1431"/>
      <c r="BI6" s="1431"/>
      <c r="BJ6" s="1432"/>
      <c r="BK6" s="1429" t="s">
        <v>37</v>
      </c>
      <c r="BL6" s="1430" t="s">
        <v>333</v>
      </c>
      <c r="BM6" s="1431"/>
      <c r="BN6" s="1431"/>
      <c r="BO6" s="1431"/>
      <c r="BP6" s="1431"/>
      <c r="BQ6" s="1431"/>
      <c r="BR6" s="1431"/>
      <c r="BS6" s="1431"/>
      <c r="BT6" s="1431"/>
      <c r="BU6" s="1431"/>
      <c r="BV6" s="1432"/>
      <c r="BW6" s="1429" t="s">
        <v>37</v>
      </c>
      <c r="BX6" s="1430" t="s">
        <v>333</v>
      </c>
      <c r="BY6" s="1431"/>
      <c r="BZ6" s="1431"/>
      <c r="CA6" s="1431"/>
      <c r="CB6" s="1431"/>
      <c r="CC6" s="1431"/>
      <c r="CD6" s="1431"/>
      <c r="CE6" s="1431"/>
      <c r="CF6" s="1431"/>
      <c r="CG6" s="1431"/>
      <c r="CH6" s="1432"/>
      <c r="CI6" s="1429" t="s">
        <v>37</v>
      </c>
      <c r="CJ6" s="1430" t="s">
        <v>333</v>
      </c>
      <c r="CK6" s="1431"/>
      <c r="CL6" s="1431"/>
      <c r="CM6" s="1431"/>
      <c r="CN6" s="1431"/>
      <c r="CO6" s="1431"/>
      <c r="CP6" s="1431"/>
      <c r="CQ6" s="1431"/>
      <c r="CR6" s="1431"/>
      <c r="CS6" s="1431"/>
      <c r="CT6" s="1432"/>
      <c r="CU6" s="1429" t="s">
        <v>37</v>
      </c>
      <c r="CV6" s="1430" t="s">
        <v>333</v>
      </c>
      <c r="CW6" s="1431"/>
      <c r="CX6" s="1431"/>
      <c r="CY6" s="1431"/>
      <c r="CZ6" s="1431"/>
      <c r="DA6" s="1431"/>
      <c r="DB6" s="1431"/>
      <c r="DC6" s="1431"/>
      <c r="DD6" s="1431"/>
      <c r="DE6" s="1431"/>
      <c r="DF6" s="1432"/>
      <c r="DI6" s="388"/>
    </row>
    <row r="7" spans="1:113" ht="33" customHeight="1">
      <c r="A7" s="1440"/>
      <c r="B7" s="1441"/>
      <c r="C7" s="1429"/>
      <c r="D7" s="1426" t="s">
        <v>193</v>
      </c>
      <c r="E7" s="1433" t="s">
        <v>194</v>
      </c>
      <c r="F7" s="1434"/>
      <c r="G7" s="1435"/>
      <c r="H7" s="1426" t="s">
        <v>195</v>
      </c>
      <c r="I7" s="1426" t="s">
        <v>122</v>
      </c>
      <c r="J7" s="1426" t="s">
        <v>196</v>
      </c>
      <c r="K7" s="1426" t="s">
        <v>123</v>
      </c>
      <c r="L7" s="1426" t="s">
        <v>124</v>
      </c>
      <c r="M7" s="1426" t="s">
        <v>125</v>
      </c>
      <c r="N7" s="1427" t="s">
        <v>126</v>
      </c>
      <c r="O7" s="1429"/>
      <c r="P7" s="1426" t="s">
        <v>193</v>
      </c>
      <c r="Q7" s="1433" t="s">
        <v>194</v>
      </c>
      <c r="R7" s="1434"/>
      <c r="S7" s="1435"/>
      <c r="T7" s="1426" t="s">
        <v>195</v>
      </c>
      <c r="U7" s="1426" t="s">
        <v>122</v>
      </c>
      <c r="V7" s="1426" t="s">
        <v>196</v>
      </c>
      <c r="W7" s="1426" t="s">
        <v>123</v>
      </c>
      <c r="X7" s="1426" t="s">
        <v>124</v>
      </c>
      <c r="Y7" s="1426" t="s">
        <v>125</v>
      </c>
      <c r="Z7" s="1427" t="s">
        <v>126</v>
      </c>
      <c r="AA7" s="1429"/>
      <c r="AB7" s="1426" t="s">
        <v>193</v>
      </c>
      <c r="AC7" s="1433" t="s">
        <v>194</v>
      </c>
      <c r="AD7" s="1434"/>
      <c r="AE7" s="1435"/>
      <c r="AF7" s="1426" t="s">
        <v>195</v>
      </c>
      <c r="AG7" s="1426" t="s">
        <v>122</v>
      </c>
      <c r="AH7" s="1426" t="s">
        <v>196</v>
      </c>
      <c r="AI7" s="1426" t="s">
        <v>123</v>
      </c>
      <c r="AJ7" s="1426" t="s">
        <v>124</v>
      </c>
      <c r="AK7" s="1426" t="s">
        <v>125</v>
      </c>
      <c r="AL7" s="1427" t="s">
        <v>126</v>
      </c>
      <c r="AM7" s="1429"/>
      <c r="AN7" s="1426" t="s">
        <v>193</v>
      </c>
      <c r="AO7" s="1433" t="s">
        <v>194</v>
      </c>
      <c r="AP7" s="1434"/>
      <c r="AQ7" s="1435"/>
      <c r="AR7" s="1426" t="s">
        <v>195</v>
      </c>
      <c r="AS7" s="1426" t="s">
        <v>122</v>
      </c>
      <c r="AT7" s="1426" t="s">
        <v>196</v>
      </c>
      <c r="AU7" s="1426" t="s">
        <v>123</v>
      </c>
      <c r="AV7" s="1426" t="s">
        <v>124</v>
      </c>
      <c r="AW7" s="1426" t="s">
        <v>125</v>
      </c>
      <c r="AX7" s="1427" t="s">
        <v>126</v>
      </c>
      <c r="AY7" s="1429"/>
      <c r="AZ7" s="1426" t="s">
        <v>193</v>
      </c>
      <c r="BA7" s="1433" t="s">
        <v>194</v>
      </c>
      <c r="BB7" s="1434"/>
      <c r="BC7" s="1435"/>
      <c r="BD7" s="1426" t="s">
        <v>195</v>
      </c>
      <c r="BE7" s="1426" t="s">
        <v>122</v>
      </c>
      <c r="BF7" s="1426" t="s">
        <v>196</v>
      </c>
      <c r="BG7" s="1426" t="s">
        <v>123</v>
      </c>
      <c r="BH7" s="1426" t="s">
        <v>124</v>
      </c>
      <c r="BI7" s="1426" t="s">
        <v>125</v>
      </c>
      <c r="BJ7" s="1427" t="s">
        <v>126</v>
      </c>
      <c r="BK7" s="1429"/>
      <c r="BL7" s="1426" t="s">
        <v>193</v>
      </c>
      <c r="BM7" s="1433" t="s">
        <v>194</v>
      </c>
      <c r="BN7" s="1434"/>
      <c r="BO7" s="1435"/>
      <c r="BP7" s="1426" t="s">
        <v>195</v>
      </c>
      <c r="BQ7" s="1426" t="s">
        <v>122</v>
      </c>
      <c r="BR7" s="1426" t="s">
        <v>196</v>
      </c>
      <c r="BS7" s="1426" t="s">
        <v>123</v>
      </c>
      <c r="BT7" s="1426" t="s">
        <v>124</v>
      </c>
      <c r="BU7" s="1426" t="s">
        <v>125</v>
      </c>
      <c r="BV7" s="1427" t="s">
        <v>126</v>
      </c>
      <c r="BW7" s="1429"/>
      <c r="BX7" s="1426" t="s">
        <v>193</v>
      </c>
      <c r="BY7" s="1433" t="s">
        <v>194</v>
      </c>
      <c r="BZ7" s="1434"/>
      <c r="CA7" s="1435"/>
      <c r="CB7" s="1426" t="s">
        <v>195</v>
      </c>
      <c r="CC7" s="1426" t="s">
        <v>122</v>
      </c>
      <c r="CD7" s="1426" t="s">
        <v>196</v>
      </c>
      <c r="CE7" s="1426" t="s">
        <v>123</v>
      </c>
      <c r="CF7" s="1426" t="s">
        <v>124</v>
      </c>
      <c r="CG7" s="1426" t="s">
        <v>125</v>
      </c>
      <c r="CH7" s="1427" t="s">
        <v>126</v>
      </c>
      <c r="CI7" s="1429"/>
      <c r="CJ7" s="1426" t="s">
        <v>193</v>
      </c>
      <c r="CK7" s="1433" t="s">
        <v>194</v>
      </c>
      <c r="CL7" s="1434"/>
      <c r="CM7" s="1435"/>
      <c r="CN7" s="1426" t="s">
        <v>195</v>
      </c>
      <c r="CO7" s="1426" t="s">
        <v>122</v>
      </c>
      <c r="CP7" s="1426" t="s">
        <v>196</v>
      </c>
      <c r="CQ7" s="1426" t="s">
        <v>123</v>
      </c>
      <c r="CR7" s="1426" t="s">
        <v>124</v>
      </c>
      <c r="CS7" s="1426" t="s">
        <v>125</v>
      </c>
      <c r="CT7" s="1427" t="s">
        <v>126</v>
      </c>
      <c r="CU7" s="1429"/>
      <c r="CV7" s="1426" t="s">
        <v>193</v>
      </c>
      <c r="CW7" s="1433" t="s">
        <v>194</v>
      </c>
      <c r="CX7" s="1434"/>
      <c r="CY7" s="1435"/>
      <c r="CZ7" s="1426" t="s">
        <v>195</v>
      </c>
      <c r="DA7" s="1426" t="s">
        <v>122</v>
      </c>
      <c r="DB7" s="1426" t="s">
        <v>196</v>
      </c>
      <c r="DC7" s="1426" t="s">
        <v>123</v>
      </c>
      <c r="DD7" s="1426" t="s">
        <v>124</v>
      </c>
      <c r="DE7" s="1426" t="s">
        <v>125</v>
      </c>
      <c r="DF7" s="1427" t="s">
        <v>126</v>
      </c>
      <c r="DH7" s="388"/>
      <c r="DI7" s="388"/>
    </row>
    <row r="8" spans="1:113" ht="21" customHeight="1">
      <c r="A8" s="1440"/>
      <c r="B8" s="1441"/>
      <c r="C8" s="1429"/>
      <c r="D8" s="1426"/>
      <c r="E8" s="1419" t="s">
        <v>36</v>
      </c>
      <c r="F8" s="1421" t="s">
        <v>7</v>
      </c>
      <c r="G8" s="1422"/>
      <c r="H8" s="1426"/>
      <c r="I8" s="1426"/>
      <c r="J8" s="1426"/>
      <c r="K8" s="1426"/>
      <c r="L8" s="1426"/>
      <c r="M8" s="1426"/>
      <c r="N8" s="1427"/>
      <c r="O8" s="1429"/>
      <c r="P8" s="1426"/>
      <c r="Q8" s="1419" t="s">
        <v>36</v>
      </c>
      <c r="R8" s="1421" t="s">
        <v>7</v>
      </c>
      <c r="S8" s="1422"/>
      <c r="T8" s="1426"/>
      <c r="U8" s="1426"/>
      <c r="V8" s="1426"/>
      <c r="W8" s="1426"/>
      <c r="X8" s="1426"/>
      <c r="Y8" s="1426"/>
      <c r="Z8" s="1427"/>
      <c r="AA8" s="1429"/>
      <c r="AB8" s="1426"/>
      <c r="AC8" s="1419" t="s">
        <v>36</v>
      </c>
      <c r="AD8" s="1421" t="s">
        <v>7</v>
      </c>
      <c r="AE8" s="1422"/>
      <c r="AF8" s="1426"/>
      <c r="AG8" s="1426"/>
      <c r="AH8" s="1426"/>
      <c r="AI8" s="1426"/>
      <c r="AJ8" s="1426"/>
      <c r="AK8" s="1426"/>
      <c r="AL8" s="1427"/>
      <c r="AM8" s="1429"/>
      <c r="AN8" s="1426"/>
      <c r="AO8" s="1419" t="s">
        <v>36</v>
      </c>
      <c r="AP8" s="1421" t="s">
        <v>7</v>
      </c>
      <c r="AQ8" s="1422"/>
      <c r="AR8" s="1426"/>
      <c r="AS8" s="1426"/>
      <c r="AT8" s="1426"/>
      <c r="AU8" s="1426"/>
      <c r="AV8" s="1426"/>
      <c r="AW8" s="1426"/>
      <c r="AX8" s="1427"/>
      <c r="AY8" s="1429"/>
      <c r="AZ8" s="1426"/>
      <c r="BA8" s="1419" t="s">
        <v>36</v>
      </c>
      <c r="BB8" s="1421" t="s">
        <v>7</v>
      </c>
      <c r="BC8" s="1422"/>
      <c r="BD8" s="1426"/>
      <c r="BE8" s="1426"/>
      <c r="BF8" s="1426"/>
      <c r="BG8" s="1426"/>
      <c r="BH8" s="1426"/>
      <c r="BI8" s="1426"/>
      <c r="BJ8" s="1427"/>
      <c r="BK8" s="1429"/>
      <c r="BL8" s="1426"/>
      <c r="BM8" s="1419" t="s">
        <v>36</v>
      </c>
      <c r="BN8" s="1421" t="s">
        <v>7</v>
      </c>
      <c r="BO8" s="1422"/>
      <c r="BP8" s="1426"/>
      <c r="BQ8" s="1426"/>
      <c r="BR8" s="1426"/>
      <c r="BS8" s="1426"/>
      <c r="BT8" s="1426"/>
      <c r="BU8" s="1426"/>
      <c r="BV8" s="1427"/>
      <c r="BW8" s="1429"/>
      <c r="BX8" s="1426"/>
      <c r="BY8" s="1419" t="s">
        <v>36</v>
      </c>
      <c r="BZ8" s="1421" t="s">
        <v>7</v>
      </c>
      <c r="CA8" s="1422"/>
      <c r="CB8" s="1426"/>
      <c r="CC8" s="1426"/>
      <c r="CD8" s="1426"/>
      <c r="CE8" s="1426"/>
      <c r="CF8" s="1426"/>
      <c r="CG8" s="1426"/>
      <c r="CH8" s="1427"/>
      <c r="CI8" s="1429"/>
      <c r="CJ8" s="1426"/>
      <c r="CK8" s="1419" t="s">
        <v>36</v>
      </c>
      <c r="CL8" s="1421" t="s">
        <v>7</v>
      </c>
      <c r="CM8" s="1422"/>
      <c r="CN8" s="1426"/>
      <c r="CO8" s="1426"/>
      <c r="CP8" s="1426"/>
      <c r="CQ8" s="1426"/>
      <c r="CR8" s="1426"/>
      <c r="CS8" s="1426"/>
      <c r="CT8" s="1427"/>
      <c r="CU8" s="1429"/>
      <c r="CV8" s="1426"/>
      <c r="CW8" s="1419" t="s">
        <v>36</v>
      </c>
      <c r="CX8" s="1421" t="s">
        <v>7</v>
      </c>
      <c r="CY8" s="1422"/>
      <c r="CZ8" s="1426"/>
      <c r="DA8" s="1426"/>
      <c r="DB8" s="1426"/>
      <c r="DC8" s="1426"/>
      <c r="DD8" s="1426"/>
      <c r="DE8" s="1426"/>
      <c r="DF8" s="1427"/>
      <c r="DH8" s="1448"/>
      <c r="DI8" s="1448"/>
    </row>
    <row r="9" spans="1:113" ht="24.75" customHeight="1">
      <c r="A9" s="1442"/>
      <c r="B9" s="1443"/>
      <c r="C9" s="1429"/>
      <c r="D9" s="1420"/>
      <c r="E9" s="1420"/>
      <c r="F9" s="753" t="s">
        <v>197</v>
      </c>
      <c r="G9" s="752" t="s">
        <v>198</v>
      </c>
      <c r="H9" s="1420"/>
      <c r="I9" s="1420"/>
      <c r="J9" s="1420"/>
      <c r="K9" s="1420"/>
      <c r="L9" s="1420"/>
      <c r="M9" s="1420"/>
      <c r="N9" s="1427"/>
      <c r="O9" s="1429"/>
      <c r="P9" s="1420"/>
      <c r="Q9" s="1420"/>
      <c r="R9" s="753" t="s">
        <v>197</v>
      </c>
      <c r="S9" s="752" t="s">
        <v>198</v>
      </c>
      <c r="T9" s="1420"/>
      <c r="U9" s="1420"/>
      <c r="V9" s="1420"/>
      <c r="W9" s="1420"/>
      <c r="X9" s="1420"/>
      <c r="Y9" s="1420"/>
      <c r="Z9" s="1427"/>
      <c r="AA9" s="1429"/>
      <c r="AB9" s="1420"/>
      <c r="AC9" s="1420"/>
      <c r="AD9" s="753" t="s">
        <v>197</v>
      </c>
      <c r="AE9" s="752" t="s">
        <v>198</v>
      </c>
      <c r="AF9" s="1420"/>
      <c r="AG9" s="1420"/>
      <c r="AH9" s="1420"/>
      <c r="AI9" s="1420"/>
      <c r="AJ9" s="1420"/>
      <c r="AK9" s="1420"/>
      <c r="AL9" s="1427"/>
      <c r="AM9" s="1429"/>
      <c r="AN9" s="1420"/>
      <c r="AO9" s="1420"/>
      <c r="AP9" s="753" t="s">
        <v>197</v>
      </c>
      <c r="AQ9" s="752" t="s">
        <v>198</v>
      </c>
      <c r="AR9" s="1420"/>
      <c r="AS9" s="1420"/>
      <c r="AT9" s="1420"/>
      <c r="AU9" s="1420"/>
      <c r="AV9" s="1420"/>
      <c r="AW9" s="1420"/>
      <c r="AX9" s="1427"/>
      <c r="AY9" s="1429"/>
      <c r="AZ9" s="1420"/>
      <c r="BA9" s="1420"/>
      <c r="BB9" s="753" t="s">
        <v>197</v>
      </c>
      <c r="BC9" s="752" t="s">
        <v>198</v>
      </c>
      <c r="BD9" s="1420"/>
      <c r="BE9" s="1420"/>
      <c r="BF9" s="1420"/>
      <c r="BG9" s="1420"/>
      <c r="BH9" s="1420"/>
      <c r="BI9" s="1420"/>
      <c r="BJ9" s="1427"/>
      <c r="BK9" s="1429"/>
      <c r="BL9" s="1420"/>
      <c r="BM9" s="1420"/>
      <c r="BN9" s="753" t="s">
        <v>197</v>
      </c>
      <c r="BO9" s="752" t="s">
        <v>198</v>
      </c>
      <c r="BP9" s="1420"/>
      <c r="BQ9" s="1420"/>
      <c r="BR9" s="1420"/>
      <c r="BS9" s="1420"/>
      <c r="BT9" s="1420"/>
      <c r="BU9" s="1420"/>
      <c r="BV9" s="1427"/>
      <c r="BW9" s="1429"/>
      <c r="BX9" s="1420"/>
      <c r="BY9" s="1420"/>
      <c r="BZ9" s="753" t="s">
        <v>197</v>
      </c>
      <c r="CA9" s="752" t="s">
        <v>198</v>
      </c>
      <c r="CB9" s="1420"/>
      <c r="CC9" s="1420"/>
      <c r="CD9" s="1420"/>
      <c r="CE9" s="1420"/>
      <c r="CF9" s="1420"/>
      <c r="CG9" s="1420"/>
      <c r="CH9" s="1427"/>
      <c r="CI9" s="1429"/>
      <c r="CJ9" s="1420"/>
      <c r="CK9" s="1420"/>
      <c r="CL9" s="753" t="s">
        <v>197</v>
      </c>
      <c r="CM9" s="752" t="s">
        <v>198</v>
      </c>
      <c r="CN9" s="1420"/>
      <c r="CO9" s="1420"/>
      <c r="CP9" s="1420"/>
      <c r="CQ9" s="1420"/>
      <c r="CR9" s="1420"/>
      <c r="CS9" s="1420"/>
      <c r="CT9" s="1427"/>
      <c r="CU9" s="1429"/>
      <c r="CV9" s="1420"/>
      <c r="CW9" s="1420"/>
      <c r="CX9" s="753" t="s">
        <v>197</v>
      </c>
      <c r="CY9" s="752" t="s">
        <v>198</v>
      </c>
      <c r="CZ9" s="1420"/>
      <c r="DA9" s="1420"/>
      <c r="DB9" s="1420"/>
      <c r="DC9" s="1420"/>
      <c r="DD9" s="1420"/>
      <c r="DE9" s="1420"/>
      <c r="DF9" s="1427"/>
      <c r="DH9" s="389"/>
      <c r="DI9" s="389"/>
    </row>
    <row r="10" spans="1:113" s="391" customFormat="1" ht="18.75" customHeight="1">
      <c r="A10" s="1436" t="s">
        <v>39</v>
      </c>
      <c r="B10" s="1437"/>
      <c r="C10" s="754">
        <v>1</v>
      </c>
      <c r="D10" s="754">
        <v>2</v>
      </c>
      <c r="E10" s="754">
        <v>3</v>
      </c>
      <c r="F10" s="754">
        <v>4</v>
      </c>
      <c r="G10" s="754">
        <v>5</v>
      </c>
      <c r="H10" s="754">
        <v>6</v>
      </c>
      <c r="I10" s="754">
        <v>7</v>
      </c>
      <c r="J10" s="754">
        <v>8</v>
      </c>
      <c r="K10" s="754">
        <v>9</v>
      </c>
      <c r="L10" s="754">
        <v>10</v>
      </c>
      <c r="M10" s="754">
        <v>11</v>
      </c>
      <c r="N10" s="754">
        <v>12</v>
      </c>
      <c r="O10" s="754">
        <v>1</v>
      </c>
      <c r="P10" s="754">
        <v>2</v>
      </c>
      <c r="Q10" s="754">
        <v>3</v>
      </c>
      <c r="R10" s="754">
        <v>4</v>
      </c>
      <c r="S10" s="754">
        <v>5</v>
      </c>
      <c r="T10" s="754">
        <v>6</v>
      </c>
      <c r="U10" s="754">
        <v>7</v>
      </c>
      <c r="V10" s="754">
        <v>8</v>
      </c>
      <c r="W10" s="754">
        <v>9</v>
      </c>
      <c r="X10" s="754">
        <v>10</v>
      </c>
      <c r="Y10" s="754">
        <v>11</v>
      </c>
      <c r="Z10" s="754">
        <v>12</v>
      </c>
      <c r="AA10" s="754">
        <v>1</v>
      </c>
      <c r="AB10" s="754">
        <v>2</v>
      </c>
      <c r="AC10" s="754">
        <v>3</v>
      </c>
      <c r="AD10" s="754">
        <v>4</v>
      </c>
      <c r="AE10" s="754">
        <v>5</v>
      </c>
      <c r="AF10" s="754">
        <v>6</v>
      </c>
      <c r="AG10" s="754">
        <v>7</v>
      </c>
      <c r="AH10" s="754">
        <v>8</v>
      </c>
      <c r="AI10" s="754">
        <v>9</v>
      </c>
      <c r="AJ10" s="754">
        <v>10</v>
      </c>
      <c r="AK10" s="754">
        <v>11</v>
      </c>
      <c r="AL10" s="754">
        <v>12</v>
      </c>
      <c r="AM10" s="754">
        <v>1</v>
      </c>
      <c r="AN10" s="754">
        <v>2</v>
      </c>
      <c r="AO10" s="754">
        <v>3</v>
      </c>
      <c r="AP10" s="754">
        <v>4</v>
      </c>
      <c r="AQ10" s="754">
        <v>5</v>
      </c>
      <c r="AR10" s="754">
        <v>6</v>
      </c>
      <c r="AS10" s="754">
        <v>7</v>
      </c>
      <c r="AT10" s="754">
        <v>8</v>
      </c>
      <c r="AU10" s="754">
        <v>9</v>
      </c>
      <c r="AV10" s="754">
        <v>10</v>
      </c>
      <c r="AW10" s="754">
        <v>11</v>
      </c>
      <c r="AX10" s="754">
        <v>12</v>
      </c>
      <c r="AY10" s="754">
        <v>1</v>
      </c>
      <c r="AZ10" s="754">
        <v>2</v>
      </c>
      <c r="BA10" s="754">
        <v>3</v>
      </c>
      <c r="BB10" s="754">
        <v>4</v>
      </c>
      <c r="BC10" s="754">
        <v>5</v>
      </c>
      <c r="BD10" s="754">
        <v>6</v>
      </c>
      <c r="BE10" s="754">
        <v>7</v>
      </c>
      <c r="BF10" s="754">
        <v>8</v>
      </c>
      <c r="BG10" s="754">
        <v>9</v>
      </c>
      <c r="BH10" s="754">
        <v>10</v>
      </c>
      <c r="BI10" s="754">
        <v>11</v>
      </c>
      <c r="BJ10" s="754">
        <v>12</v>
      </c>
      <c r="BK10" s="754">
        <v>1</v>
      </c>
      <c r="BL10" s="754">
        <v>2</v>
      </c>
      <c r="BM10" s="754">
        <v>3</v>
      </c>
      <c r="BN10" s="754">
        <v>4</v>
      </c>
      <c r="BO10" s="754">
        <v>5</v>
      </c>
      <c r="BP10" s="754">
        <v>6</v>
      </c>
      <c r="BQ10" s="754">
        <v>7</v>
      </c>
      <c r="BR10" s="754">
        <v>8</v>
      </c>
      <c r="BS10" s="754">
        <v>9</v>
      </c>
      <c r="BT10" s="754">
        <v>10</v>
      </c>
      <c r="BU10" s="754">
        <v>11</v>
      </c>
      <c r="BV10" s="754">
        <v>12</v>
      </c>
      <c r="BW10" s="754">
        <v>1</v>
      </c>
      <c r="BX10" s="754">
        <v>2</v>
      </c>
      <c r="BY10" s="754">
        <v>3</v>
      </c>
      <c r="BZ10" s="754">
        <v>4</v>
      </c>
      <c r="CA10" s="754">
        <v>5</v>
      </c>
      <c r="CB10" s="754">
        <v>6</v>
      </c>
      <c r="CC10" s="754">
        <v>7</v>
      </c>
      <c r="CD10" s="754">
        <v>8</v>
      </c>
      <c r="CE10" s="754">
        <v>9</v>
      </c>
      <c r="CF10" s="754">
        <v>10</v>
      </c>
      <c r="CG10" s="754">
        <v>11</v>
      </c>
      <c r="CH10" s="754">
        <v>12</v>
      </c>
      <c r="CI10" s="754">
        <v>1</v>
      </c>
      <c r="CJ10" s="754">
        <v>2</v>
      </c>
      <c r="CK10" s="754">
        <v>3</v>
      </c>
      <c r="CL10" s="754">
        <v>4</v>
      </c>
      <c r="CM10" s="754">
        <v>5</v>
      </c>
      <c r="CN10" s="754">
        <v>6</v>
      </c>
      <c r="CO10" s="754">
        <v>7</v>
      </c>
      <c r="CP10" s="754">
        <v>8</v>
      </c>
      <c r="CQ10" s="754">
        <v>9</v>
      </c>
      <c r="CR10" s="754">
        <v>10</v>
      </c>
      <c r="CS10" s="754">
        <v>11</v>
      </c>
      <c r="CT10" s="754">
        <v>12</v>
      </c>
      <c r="CU10" s="754">
        <v>1</v>
      </c>
      <c r="CV10" s="754">
        <v>2</v>
      </c>
      <c r="CW10" s="754">
        <v>3</v>
      </c>
      <c r="CX10" s="754">
        <v>4</v>
      </c>
      <c r="CY10" s="754">
        <v>5</v>
      </c>
      <c r="CZ10" s="754">
        <v>6</v>
      </c>
      <c r="DA10" s="754">
        <v>7</v>
      </c>
      <c r="DB10" s="754">
        <v>8</v>
      </c>
      <c r="DC10" s="754">
        <v>9</v>
      </c>
      <c r="DD10" s="754">
        <v>10</v>
      </c>
      <c r="DE10" s="754">
        <v>11</v>
      </c>
      <c r="DF10" s="754">
        <v>12</v>
      </c>
      <c r="DG10" s="755"/>
      <c r="DH10" s="390"/>
      <c r="DI10" s="390"/>
    </row>
    <row r="11" spans="1:114" ht="22.5" customHeight="1">
      <c r="A11" s="478" t="s">
        <v>0</v>
      </c>
      <c r="B11" s="413" t="s">
        <v>129</v>
      </c>
      <c r="C11" s="756">
        <f>C12+C13</f>
        <v>6723</v>
      </c>
      <c r="D11" s="756">
        <f aca="true" t="shared" si="0" ref="D11:N11">D12+D13</f>
        <v>1661</v>
      </c>
      <c r="E11" s="756">
        <f t="shared" si="0"/>
        <v>1037</v>
      </c>
      <c r="F11" s="756">
        <f t="shared" si="0"/>
        <v>39</v>
      </c>
      <c r="G11" s="756">
        <f t="shared" si="0"/>
        <v>998</v>
      </c>
      <c r="H11" s="756">
        <f t="shared" si="0"/>
        <v>14</v>
      </c>
      <c r="I11" s="756">
        <f t="shared" si="0"/>
        <v>1597</v>
      </c>
      <c r="J11" s="756">
        <f t="shared" si="0"/>
        <v>161</v>
      </c>
      <c r="K11" s="756">
        <f t="shared" si="0"/>
        <v>1</v>
      </c>
      <c r="L11" s="756">
        <f t="shared" si="0"/>
        <v>0</v>
      </c>
      <c r="M11" s="756">
        <f t="shared" si="0"/>
        <v>2</v>
      </c>
      <c r="N11" s="756">
        <f t="shared" si="0"/>
        <v>2250</v>
      </c>
      <c r="O11" s="756">
        <f>O12+O13</f>
        <v>170</v>
      </c>
      <c r="P11" s="756">
        <f aca="true" t="shared" si="1" ref="P11:Z11">P12+P13</f>
        <v>23</v>
      </c>
      <c r="Q11" s="756">
        <f t="shared" si="1"/>
        <v>60</v>
      </c>
      <c r="R11" s="756">
        <f t="shared" si="1"/>
        <v>2</v>
      </c>
      <c r="S11" s="756">
        <f t="shared" si="1"/>
        <v>58</v>
      </c>
      <c r="T11" s="756">
        <f t="shared" si="1"/>
        <v>8</v>
      </c>
      <c r="U11" s="756">
        <f t="shared" si="1"/>
        <v>20</v>
      </c>
      <c r="V11" s="756">
        <f t="shared" si="1"/>
        <v>6</v>
      </c>
      <c r="W11" s="756">
        <f t="shared" si="1"/>
        <v>0</v>
      </c>
      <c r="X11" s="756">
        <f t="shared" si="1"/>
        <v>0</v>
      </c>
      <c r="Y11" s="756">
        <f t="shared" si="1"/>
        <v>2</v>
      </c>
      <c r="Z11" s="756">
        <f t="shared" si="1"/>
        <v>51</v>
      </c>
      <c r="AA11" s="756">
        <f>AA12+AA13</f>
        <v>1241</v>
      </c>
      <c r="AB11" s="756">
        <f aca="true" t="shared" si="2" ref="AB11:AL11">AB12+AB13</f>
        <v>320</v>
      </c>
      <c r="AC11" s="756">
        <f t="shared" si="2"/>
        <v>264</v>
      </c>
      <c r="AD11" s="756">
        <f t="shared" si="2"/>
        <v>26</v>
      </c>
      <c r="AE11" s="756">
        <f t="shared" si="2"/>
        <v>238</v>
      </c>
      <c r="AF11" s="756">
        <f t="shared" si="2"/>
        <v>0</v>
      </c>
      <c r="AG11" s="756">
        <f t="shared" si="2"/>
        <v>243</v>
      </c>
      <c r="AH11" s="756">
        <f t="shared" si="2"/>
        <v>0</v>
      </c>
      <c r="AI11" s="756">
        <f t="shared" si="2"/>
        <v>1</v>
      </c>
      <c r="AJ11" s="756">
        <f t="shared" si="2"/>
        <v>0</v>
      </c>
      <c r="AK11" s="756">
        <f t="shared" si="2"/>
        <v>0</v>
      </c>
      <c r="AL11" s="756">
        <f t="shared" si="2"/>
        <v>413</v>
      </c>
      <c r="AM11" s="756">
        <f>AM12+AM13</f>
        <v>719</v>
      </c>
      <c r="AN11" s="756">
        <f aca="true" t="shared" si="3" ref="AN11:AX11">AN12+AN13</f>
        <v>161</v>
      </c>
      <c r="AO11" s="756">
        <f t="shared" si="3"/>
        <v>99</v>
      </c>
      <c r="AP11" s="756">
        <f t="shared" si="3"/>
        <v>0</v>
      </c>
      <c r="AQ11" s="756">
        <f t="shared" si="3"/>
        <v>99</v>
      </c>
      <c r="AR11" s="756">
        <f t="shared" si="3"/>
        <v>0</v>
      </c>
      <c r="AS11" s="756">
        <f t="shared" si="3"/>
        <v>184</v>
      </c>
      <c r="AT11" s="756">
        <f t="shared" si="3"/>
        <v>34</v>
      </c>
      <c r="AU11" s="756">
        <f t="shared" si="3"/>
        <v>0</v>
      </c>
      <c r="AV11" s="756">
        <f t="shared" si="3"/>
        <v>0</v>
      </c>
      <c r="AW11" s="756">
        <f t="shared" si="3"/>
        <v>0</v>
      </c>
      <c r="AX11" s="756">
        <f t="shared" si="3"/>
        <v>241</v>
      </c>
      <c r="AY11" s="756">
        <f>AY12+AY13</f>
        <v>684</v>
      </c>
      <c r="AZ11" s="756">
        <f aca="true" t="shared" si="4" ref="AZ11:BJ11">AZ12+AZ13</f>
        <v>205</v>
      </c>
      <c r="BA11" s="756">
        <f t="shared" si="4"/>
        <v>57</v>
      </c>
      <c r="BB11" s="756">
        <f t="shared" si="4"/>
        <v>0</v>
      </c>
      <c r="BC11" s="756">
        <f t="shared" si="4"/>
        <v>57</v>
      </c>
      <c r="BD11" s="756">
        <f t="shared" si="4"/>
        <v>3</v>
      </c>
      <c r="BE11" s="756">
        <f t="shared" si="4"/>
        <v>165</v>
      </c>
      <c r="BF11" s="756">
        <f t="shared" si="4"/>
        <v>10</v>
      </c>
      <c r="BG11" s="756">
        <f t="shared" si="4"/>
        <v>0</v>
      </c>
      <c r="BH11" s="756">
        <f t="shared" si="4"/>
        <v>0</v>
      </c>
      <c r="BI11" s="756">
        <f t="shared" si="4"/>
        <v>0</v>
      </c>
      <c r="BJ11" s="756">
        <f t="shared" si="4"/>
        <v>244</v>
      </c>
      <c r="BK11" s="756">
        <f>BK12+BK13</f>
        <v>1112</v>
      </c>
      <c r="BL11" s="756">
        <f aca="true" t="shared" si="5" ref="BL11:BV11">BL12+BL13</f>
        <v>265</v>
      </c>
      <c r="BM11" s="756">
        <f t="shared" si="5"/>
        <v>160</v>
      </c>
      <c r="BN11" s="756">
        <f t="shared" si="5"/>
        <v>10</v>
      </c>
      <c r="BO11" s="756">
        <f t="shared" si="5"/>
        <v>150</v>
      </c>
      <c r="BP11" s="756">
        <f t="shared" si="5"/>
        <v>1</v>
      </c>
      <c r="BQ11" s="756">
        <f t="shared" si="5"/>
        <v>232</v>
      </c>
      <c r="BR11" s="756">
        <f t="shared" si="5"/>
        <v>28</v>
      </c>
      <c r="BS11" s="756">
        <f t="shared" si="5"/>
        <v>0</v>
      </c>
      <c r="BT11" s="756">
        <f t="shared" si="5"/>
        <v>0</v>
      </c>
      <c r="BU11" s="756">
        <f t="shared" si="5"/>
        <v>0</v>
      </c>
      <c r="BV11" s="756">
        <f t="shared" si="5"/>
        <v>426</v>
      </c>
      <c r="BW11" s="756">
        <f>BW12+BW13</f>
        <v>1093</v>
      </c>
      <c r="BX11" s="756">
        <f aca="true" t="shared" si="6" ref="BX11:CH11">BX12+BX13</f>
        <v>309</v>
      </c>
      <c r="BY11" s="756">
        <f t="shared" si="6"/>
        <v>119</v>
      </c>
      <c r="BZ11" s="756">
        <f t="shared" si="6"/>
        <v>0</v>
      </c>
      <c r="CA11" s="756">
        <f t="shared" si="6"/>
        <v>119</v>
      </c>
      <c r="CB11" s="756">
        <f t="shared" si="6"/>
        <v>1</v>
      </c>
      <c r="CC11" s="756">
        <f t="shared" si="6"/>
        <v>282</v>
      </c>
      <c r="CD11" s="756">
        <f t="shared" si="6"/>
        <v>22</v>
      </c>
      <c r="CE11" s="756">
        <f t="shared" si="6"/>
        <v>0</v>
      </c>
      <c r="CF11" s="756">
        <f t="shared" si="6"/>
        <v>0</v>
      </c>
      <c r="CG11" s="756">
        <f t="shared" si="6"/>
        <v>0</v>
      </c>
      <c r="CH11" s="756">
        <f t="shared" si="6"/>
        <v>360</v>
      </c>
      <c r="CI11" s="756">
        <f>CI12+CI13</f>
        <v>540</v>
      </c>
      <c r="CJ11" s="756">
        <f aca="true" t="shared" si="7" ref="CJ11:CT11">CJ12+CJ13</f>
        <v>114</v>
      </c>
      <c r="CK11" s="756">
        <f t="shared" si="7"/>
        <v>101</v>
      </c>
      <c r="CL11" s="756">
        <f t="shared" si="7"/>
        <v>0</v>
      </c>
      <c r="CM11" s="756">
        <f t="shared" si="7"/>
        <v>101</v>
      </c>
      <c r="CN11" s="756">
        <f t="shared" si="7"/>
        <v>0</v>
      </c>
      <c r="CO11" s="756">
        <f t="shared" si="7"/>
        <v>117</v>
      </c>
      <c r="CP11" s="756">
        <f t="shared" si="7"/>
        <v>20</v>
      </c>
      <c r="CQ11" s="756">
        <f t="shared" si="7"/>
        <v>0</v>
      </c>
      <c r="CR11" s="756">
        <f t="shared" si="7"/>
        <v>0</v>
      </c>
      <c r="CS11" s="756">
        <f t="shared" si="7"/>
        <v>0</v>
      </c>
      <c r="CT11" s="756">
        <f t="shared" si="7"/>
        <v>188</v>
      </c>
      <c r="CU11" s="756">
        <f>CU12+CU13</f>
        <v>1164</v>
      </c>
      <c r="CV11" s="756">
        <f aca="true" t="shared" si="8" ref="CV11:DF11">CV12+CV13</f>
        <v>264</v>
      </c>
      <c r="CW11" s="756">
        <f t="shared" si="8"/>
        <v>177</v>
      </c>
      <c r="CX11" s="756">
        <f t="shared" si="8"/>
        <v>1</v>
      </c>
      <c r="CY11" s="756">
        <f t="shared" si="8"/>
        <v>176</v>
      </c>
      <c r="CZ11" s="756">
        <f t="shared" si="8"/>
        <v>1</v>
      </c>
      <c r="DA11" s="756">
        <f t="shared" si="8"/>
        <v>354</v>
      </c>
      <c r="DB11" s="756">
        <f t="shared" si="8"/>
        <v>41</v>
      </c>
      <c r="DC11" s="756">
        <f t="shared" si="8"/>
        <v>0</v>
      </c>
      <c r="DD11" s="756">
        <f t="shared" si="8"/>
        <v>0</v>
      </c>
      <c r="DE11" s="756">
        <f t="shared" si="8"/>
        <v>0</v>
      </c>
      <c r="DF11" s="756">
        <f t="shared" si="8"/>
        <v>327</v>
      </c>
      <c r="DH11" s="388"/>
      <c r="DI11" s="388"/>
      <c r="DJ11" s="414"/>
    </row>
    <row r="12" spans="1:113" ht="22.5" customHeight="1">
      <c r="A12" s="479">
        <v>1</v>
      </c>
      <c r="B12" s="416" t="s">
        <v>130</v>
      </c>
      <c r="C12" s="756">
        <f>D12+E12+H12+I12+J12+K12+L12+M12+N12</f>
        <v>1781</v>
      </c>
      <c r="D12" s="757">
        <f>P12+AB12+AN12+AZ12+BL12+BX12+CJ12+CV12</f>
        <v>807</v>
      </c>
      <c r="E12" s="758">
        <f>F12+G12</f>
        <v>595</v>
      </c>
      <c r="F12" s="757">
        <f aca="true" t="shared" si="9" ref="F12:M15">R12+AD12+AP12+BB12+BN12+BZ12+CL12+CX12</f>
        <v>30</v>
      </c>
      <c r="G12" s="757">
        <f t="shared" si="9"/>
        <v>565</v>
      </c>
      <c r="H12" s="757">
        <f t="shared" si="9"/>
        <v>0</v>
      </c>
      <c r="I12" s="757">
        <f t="shared" si="9"/>
        <v>211</v>
      </c>
      <c r="J12" s="757">
        <f t="shared" si="9"/>
        <v>127</v>
      </c>
      <c r="K12" s="757">
        <f t="shared" si="9"/>
        <v>0</v>
      </c>
      <c r="L12" s="757">
        <f t="shared" si="9"/>
        <v>0</v>
      </c>
      <c r="M12" s="757">
        <f t="shared" si="9"/>
        <v>0</v>
      </c>
      <c r="N12" s="757">
        <f aca="true" t="shared" si="10" ref="N12:N25">Z12+AL12+AX12+BJ12+BV12+CH12+CT12+DF12</f>
        <v>41</v>
      </c>
      <c r="O12" s="756">
        <f>P12+Q12+T12+U12+V12+W12+X12+Y12+Z12</f>
        <v>49</v>
      </c>
      <c r="P12" s="757">
        <v>12</v>
      </c>
      <c r="Q12" s="758">
        <f>R12+S12</f>
        <v>30</v>
      </c>
      <c r="R12" s="759">
        <v>0</v>
      </c>
      <c r="S12" s="759">
        <v>30</v>
      </c>
      <c r="T12" s="759">
        <v>0</v>
      </c>
      <c r="U12" s="759">
        <v>0</v>
      </c>
      <c r="V12" s="759">
        <v>4</v>
      </c>
      <c r="W12" s="759">
        <v>0</v>
      </c>
      <c r="X12" s="759">
        <v>0</v>
      </c>
      <c r="Y12" s="759">
        <v>0</v>
      </c>
      <c r="Z12" s="760">
        <v>3</v>
      </c>
      <c r="AA12" s="756">
        <f>AB12+AC12+AF12+AG12+AH12+AI12+AJ12+AK12+AL12</f>
        <v>359</v>
      </c>
      <c r="AB12" s="757">
        <v>177</v>
      </c>
      <c r="AC12" s="758">
        <f>AD12+AE12</f>
        <v>151</v>
      </c>
      <c r="AD12" s="759">
        <v>20</v>
      </c>
      <c r="AE12" s="759">
        <v>131</v>
      </c>
      <c r="AF12" s="759">
        <v>0</v>
      </c>
      <c r="AG12" s="759">
        <v>16</v>
      </c>
      <c r="AH12" s="759">
        <v>0</v>
      </c>
      <c r="AI12" s="759">
        <v>0</v>
      </c>
      <c r="AJ12" s="759">
        <v>0</v>
      </c>
      <c r="AK12" s="759">
        <v>0</v>
      </c>
      <c r="AL12" s="765">
        <v>15</v>
      </c>
      <c r="AM12" s="756">
        <f>AN12+AO12+AR12+AS12+AT12+AU12+AV12+AW12+AX12</f>
        <v>175</v>
      </c>
      <c r="AN12" s="761">
        <v>78</v>
      </c>
      <c r="AO12" s="758">
        <f>AP12+AQ12</f>
        <v>46</v>
      </c>
      <c r="AP12" s="762">
        <v>0</v>
      </c>
      <c r="AQ12" s="762">
        <v>46</v>
      </c>
      <c r="AR12" s="762">
        <v>0</v>
      </c>
      <c r="AS12" s="762">
        <v>19</v>
      </c>
      <c r="AT12" s="762">
        <v>26</v>
      </c>
      <c r="AU12" s="762">
        <v>0</v>
      </c>
      <c r="AV12" s="762">
        <v>0</v>
      </c>
      <c r="AW12" s="762">
        <v>0</v>
      </c>
      <c r="AX12" s="763">
        <v>6</v>
      </c>
      <c r="AY12" s="756">
        <f>AZ12+BA12+BD12+BE12+BF12+BG12+BH12+BI12+BJ12</f>
        <v>62</v>
      </c>
      <c r="AZ12" s="757">
        <v>28</v>
      </c>
      <c r="BA12" s="758">
        <f>BB12+BC12</f>
        <v>24</v>
      </c>
      <c r="BB12" s="1112"/>
      <c r="BC12" s="1112">
        <v>24</v>
      </c>
      <c r="BD12" s="1112"/>
      <c r="BE12" s="1112">
        <v>3</v>
      </c>
      <c r="BF12" s="1112">
        <v>7</v>
      </c>
      <c r="BG12" s="1112"/>
      <c r="BH12" s="1112"/>
      <c r="BI12" s="1112"/>
      <c r="BJ12" s="1113"/>
      <c r="BK12" s="756">
        <f>BL12+BM12+BP12+BQ12+BR12+BS12+BT12+BU12+BV12</f>
        <v>300</v>
      </c>
      <c r="BL12" s="757">
        <v>114</v>
      </c>
      <c r="BM12" s="758">
        <f>BN12+BO12</f>
        <v>126</v>
      </c>
      <c r="BN12" s="759">
        <v>10</v>
      </c>
      <c r="BO12" s="759">
        <v>116</v>
      </c>
      <c r="BP12" s="759">
        <v>0</v>
      </c>
      <c r="BQ12" s="759">
        <v>30</v>
      </c>
      <c r="BR12" s="759">
        <v>25</v>
      </c>
      <c r="BS12" s="759">
        <v>0</v>
      </c>
      <c r="BT12" s="759">
        <v>0</v>
      </c>
      <c r="BU12" s="759">
        <v>0</v>
      </c>
      <c r="BV12" s="760">
        <v>5</v>
      </c>
      <c r="BW12" s="756">
        <f>BX12+BY12+CB12+CC12+CD12+CE12+CF12+CG12+CH12</f>
        <v>259</v>
      </c>
      <c r="BX12" s="757">
        <v>149</v>
      </c>
      <c r="BY12" s="758">
        <f>BZ12+CA12</f>
        <v>53</v>
      </c>
      <c r="BZ12" s="759">
        <v>0</v>
      </c>
      <c r="CA12" s="759">
        <v>53</v>
      </c>
      <c r="CB12" s="759">
        <v>0</v>
      </c>
      <c r="CC12" s="759">
        <v>34</v>
      </c>
      <c r="CD12" s="759">
        <v>18</v>
      </c>
      <c r="CE12" s="759">
        <v>0</v>
      </c>
      <c r="CF12" s="759">
        <v>0</v>
      </c>
      <c r="CG12" s="759">
        <v>0</v>
      </c>
      <c r="CH12" s="760">
        <v>5</v>
      </c>
      <c r="CI12" s="756">
        <f>CJ12+CK12+CN12+CO12+CP12+CQ12+CR12+CS12+CT12</f>
        <v>150</v>
      </c>
      <c r="CJ12" s="757">
        <v>65</v>
      </c>
      <c r="CK12" s="758">
        <f>CL12+CM12</f>
        <v>49</v>
      </c>
      <c r="CL12" s="759"/>
      <c r="CM12" s="759">
        <v>49</v>
      </c>
      <c r="CN12" s="759">
        <v>0</v>
      </c>
      <c r="CO12" s="759">
        <v>15</v>
      </c>
      <c r="CP12" s="759">
        <v>15</v>
      </c>
      <c r="CQ12" s="759"/>
      <c r="CR12" s="759"/>
      <c r="CS12" s="759"/>
      <c r="CT12" s="760">
        <v>6</v>
      </c>
      <c r="CU12" s="756">
        <f>CV12+CW12+CZ12+DA12+DB12+DC12+DD12+DE12+DF12</f>
        <v>427</v>
      </c>
      <c r="CV12" s="757">
        <v>184</v>
      </c>
      <c r="CW12" s="758">
        <f>CX12+CY12</f>
        <v>116</v>
      </c>
      <c r="CX12" s="759">
        <v>0</v>
      </c>
      <c r="CY12" s="759">
        <v>116</v>
      </c>
      <c r="CZ12" s="759">
        <v>0</v>
      </c>
      <c r="DA12" s="759">
        <v>94</v>
      </c>
      <c r="DB12" s="759">
        <v>32</v>
      </c>
      <c r="DC12" s="759">
        <v>0</v>
      </c>
      <c r="DD12" s="759">
        <v>0</v>
      </c>
      <c r="DE12" s="759">
        <v>0</v>
      </c>
      <c r="DF12" s="760">
        <v>1</v>
      </c>
      <c r="DH12" s="388"/>
      <c r="DI12" s="388"/>
    </row>
    <row r="13" spans="1:113" ht="22.5" customHeight="1">
      <c r="A13" s="479">
        <v>2</v>
      </c>
      <c r="B13" s="416" t="s">
        <v>131</v>
      </c>
      <c r="C13" s="756">
        <f>D13+E13+H13+I13+J13+K13+L13+M13+N13</f>
        <v>4942</v>
      </c>
      <c r="D13" s="757">
        <f aca="true" t="shared" si="11" ref="D13:D25">P13+AB13+AN13+AZ13+BL13+BX13+CJ13+CV13</f>
        <v>854</v>
      </c>
      <c r="E13" s="758">
        <f aca="true" t="shared" si="12" ref="E13:E25">F13+G13</f>
        <v>442</v>
      </c>
      <c r="F13" s="757">
        <f t="shared" si="9"/>
        <v>9</v>
      </c>
      <c r="G13" s="757">
        <f t="shared" si="9"/>
        <v>433</v>
      </c>
      <c r="H13" s="757">
        <f t="shared" si="9"/>
        <v>14</v>
      </c>
      <c r="I13" s="757">
        <f t="shared" si="9"/>
        <v>1386</v>
      </c>
      <c r="J13" s="757">
        <f t="shared" si="9"/>
        <v>34</v>
      </c>
      <c r="K13" s="757">
        <f t="shared" si="9"/>
        <v>1</v>
      </c>
      <c r="L13" s="757">
        <f t="shared" si="9"/>
        <v>0</v>
      </c>
      <c r="M13" s="757">
        <f t="shared" si="9"/>
        <v>2</v>
      </c>
      <c r="N13" s="757">
        <f t="shared" si="10"/>
        <v>2209</v>
      </c>
      <c r="O13" s="756">
        <f>P13+Q13+T13+U13+V13+W13+X13+Y13+Z13</f>
        <v>121</v>
      </c>
      <c r="P13" s="764">
        <v>11</v>
      </c>
      <c r="Q13" s="758">
        <f>R13+S13</f>
        <v>30</v>
      </c>
      <c r="R13" s="765">
        <v>2</v>
      </c>
      <c r="S13" s="765">
        <v>28</v>
      </c>
      <c r="T13" s="765">
        <v>8</v>
      </c>
      <c r="U13" s="765">
        <v>20</v>
      </c>
      <c r="V13" s="765">
        <v>2</v>
      </c>
      <c r="W13" s="765">
        <v>0</v>
      </c>
      <c r="X13" s="765">
        <v>0</v>
      </c>
      <c r="Y13" s="765">
        <v>2</v>
      </c>
      <c r="Z13" s="760">
        <v>48</v>
      </c>
      <c r="AA13" s="756">
        <f>AB13+AC13+AF13+AG13+AH13+AI13+AJ13+AK13+AL13</f>
        <v>882</v>
      </c>
      <c r="AB13" s="764">
        <v>143</v>
      </c>
      <c r="AC13" s="758">
        <f>AD13+AE13</f>
        <v>113</v>
      </c>
      <c r="AD13" s="765">
        <v>6</v>
      </c>
      <c r="AE13" s="765">
        <v>107</v>
      </c>
      <c r="AF13" s="765">
        <v>0</v>
      </c>
      <c r="AG13" s="765">
        <v>227</v>
      </c>
      <c r="AH13" s="765">
        <v>0</v>
      </c>
      <c r="AI13" s="765">
        <v>1</v>
      </c>
      <c r="AJ13" s="765">
        <v>0</v>
      </c>
      <c r="AK13" s="765">
        <v>0</v>
      </c>
      <c r="AL13" s="765">
        <v>398</v>
      </c>
      <c r="AM13" s="756">
        <f>AN13+AO13+AR13+AS13+AT13+AU13+AV13+AW13+AX13</f>
        <v>544</v>
      </c>
      <c r="AN13" s="764">
        <v>83</v>
      </c>
      <c r="AO13" s="758">
        <f>AP13+AQ13</f>
        <v>53</v>
      </c>
      <c r="AP13" s="765">
        <v>0</v>
      </c>
      <c r="AQ13" s="765">
        <v>53</v>
      </c>
      <c r="AR13" s="765">
        <v>0</v>
      </c>
      <c r="AS13" s="765">
        <v>165</v>
      </c>
      <c r="AT13" s="765">
        <v>8</v>
      </c>
      <c r="AU13" s="765">
        <v>0</v>
      </c>
      <c r="AV13" s="765">
        <v>0</v>
      </c>
      <c r="AW13" s="765">
        <v>0</v>
      </c>
      <c r="AX13" s="760">
        <v>235</v>
      </c>
      <c r="AY13" s="756">
        <f>AZ13+BA13+BD13+BE13+BF13+BG13+BH13+BI13+BJ13</f>
        <v>622</v>
      </c>
      <c r="AZ13" s="764">
        <v>177</v>
      </c>
      <c r="BA13" s="758">
        <f>BB13+BC13</f>
        <v>33</v>
      </c>
      <c r="BB13" s="1114"/>
      <c r="BC13" s="1114">
        <v>33</v>
      </c>
      <c r="BD13" s="1114">
        <v>3</v>
      </c>
      <c r="BE13" s="1114">
        <v>162</v>
      </c>
      <c r="BF13" s="1114">
        <v>3</v>
      </c>
      <c r="BG13" s="1114"/>
      <c r="BH13" s="1114"/>
      <c r="BI13" s="1114"/>
      <c r="BJ13" s="1113">
        <v>244</v>
      </c>
      <c r="BK13" s="756">
        <f>BL13+BM13+BP13+BQ13+BR13+BS13+BT13+BU13+BV13</f>
        <v>812</v>
      </c>
      <c r="BL13" s="764">
        <v>151</v>
      </c>
      <c r="BM13" s="758">
        <f>BN13+BO13</f>
        <v>34</v>
      </c>
      <c r="BN13" s="765">
        <v>0</v>
      </c>
      <c r="BO13" s="765">
        <v>34</v>
      </c>
      <c r="BP13" s="765">
        <v>1</v>
      </c>
      <c r="BQ13" s="765">
        <v>202</v>
      </c>
      <c r="BR13" s="765">
        <v>3</v>
      </c>
      <c r="BS13" s="765">
        <v>0</v>
      </c>
      <c r="BT13" s="765">
        <v>0</v>
      </c>
      <c r="BU13" s="765">
        <v>0</v>
      </c>
      <c r="BV13" s="760">
        <v>421</v>
      </c>
      <c r="BW13" s="756">
        <f>BX13+BY13+CB13+CC13+CD13+CE13+CF13+CG13+CH13</f>
        <v>834</v>
      </c>
      <c r="BX13" s="764">
        <v>160</v>
      </c>
      <c r="BY13" s="758">
        <f>BZ13+CA13</f>
        <v>66</v>
      </c>
      <c r="BZ13" s="765">
        <v>0</v>
      </c>
      <c r="CA13" s="765">
        <v>66</v>
      </c>
      <c r="CB13" s="765">
        <v>1</v>
      </c>
      <c r="CC13" s="765">
        <v>248</v>
      </c>
      <c r="CD13" s="765">
        <v>4</v>
      </c>
      <c r="CE13" s="765">
        <v>0</v>
      </c>
      <c r="CF13" s="765">
        <v>0</v>
      </c>
      <c r="CG13" s="765">
        <v>0</v>
      </c>
      <c r="CH13" s="760">
        <v>355</v>
      </c>
      <c r="CI13" s="756">
        <f>CJ13+CK13+CN13+CO13+CP13+CQ13+CR13+CS13+CT13</f>
        <v>390</v>
      </c>
      <c r="CJ13" s="764">
        <v>49</v>
      </c>
      <c r="CK13" s="758">
        <f>CL13+CM13</f>
        <v>52</v>
      </c>
      <c r="CL13" s="765"/>
      <c r="CM13" s="765">
        <v>52</v>
      </c>
      <c r="CN13" s="765">
        <v>0</v>
      </c>
      <c r="CO13" s="765">
        <v>102</v>
      </c>
      <c r="CP13" s="765">
        <v>5</v>
      </c>
      <c r="CQ13" s="765"/>
      <c r="CR13" s="765"/>
      <c r="CS13" s="765"/>
      <c r="CT13" s="760">
        <v>182</v>
      </c>
      <c r="CU13" s="756">
        <f>CV13+CW13+CZ13+DA13+DB13+DC13+DD13+DE13+DF13</f>
        <v>737</v>
      </c>
      <c r="CV13" s="764">
        <v>80</v>
      </c>
      <c r="CW13" s="758">
        <f>CX13+CY13</f>
        <v>61</v>
      </c>
      <c r="CX13" s="765">
        <v>1</v>
      </c>
      <c r="CY13" s="765">
        <v>60</v>
      </c>
      <c r="CZ13" s="765">
        <v>1</v>
      </c>
      <c r="DA13" s="765">
        <v>260</v>
      </c>
      <c r="DB13" s="765">
        <v>9</v>
      </c>
      <c r="DC13" s="765">
        <v>0</v>
      </c>
      <c r="DD13" s="765">
        <v>0</v>
      </c>
      <c r="DE13" s="765">
        <v>0</v>
      </c>
      <c r="DF13" s="760">
        <v>326</v>
      </c>
      <c r="DH13" s="388"/>
      <c r="DI13" s="388"/>
    </row>
    <row r="14" spans="1:113" ht="22.5" customHeight="1">
      <c r="A14" s="480" t="s">
        <v>1</v>
      </c>
      <c r="B14" s="393" t="s">
        <v>132</v>
      </c>
      <c r="C14" s="756">
        <f>D14+E14+H14+I14+J14+K14+L14+M14+N14</f>
        <v>60</v>
      </c>
      <c r="D14" s="757">
        <f t="shared" si="11"/>
        <v>10</v>
      </c>
      <c r="E14" s="758">
        <f t="shared" si="12"/>
        <v>38</v>
      </c>
      <c r="F14" s="757">
        <f t="shared" si="9"/>
        <v>2</v>
      </c>
      <c r="G14" s="757">
        <f t="shared" si="9"/>
        <v>36</v>
      </c>
      <c r="H14" s="757">
        <f t="shared" si="9"/>
        <v>0</v>
      </c>
      <c r="I14" s="757">
        <f t="shared" si="9"/>
        <v>4</v>
      </c>
      <c r="J14" s="757">
        <f t="shared" si="9"/>
        <v>2</v>
      </c>
      <c r="K14" s="757">
        <f t="shared" si="9"/>
        <v>0</v>
      </c>
      <c r="L14" s="757">
        <f t="shared" si="9"/>
        <v>0</v>
      </c>
      <c r="M14" s="757">
        <f t="shared" si="9"/>
        <v>0</v>
      </c>
      <c r="N14" s="757">
        <f t="shared" si="10"/>
        <v>6</v>
      </c>
      <c r="O14" s="756">
        <f>P14+Q14+T14+U14+V14+W14+X14+Y14+Z14</f>
        <v>10</v>
      </c>
      <c r="P14" s="764">
        <v>1</v>
      </c>
      <c r="Q14" s="758">
        <f>R14+S14</f>
        <v>3</v>
      </c>
      <c r="R14" s="765">
        <v>0</v>
      </c>
      <c r="S14" s="765">
        <v>3</v>
      </c>
      <c r="T14" s="765">
        <v>0</v>
      </c>
      <c r="U14" s="765">
        <v>0</v>
      </c>
      <c r="V14" s="765">
        <v>2</v>
      </c>
      <c r="W14" s="765">
        <v>0</v>
      </c>
      <c r="X14" s="765">
        <v>0</v>
      </c>
      <c r="Y14" s="765">
        <v>0</v>
      </c>
      <c r="Z14" s="760">
        <v>4</v>
      </c>
      <c r="AA14" s="756">
        <f>AB14+AC14+AF14+AG14+AH14+AI14+AJ14+AK14+AL14</f>
        <v>11</v>
      </c>
      <c r="AB14" s="764">
        <v>2</v>
      </c>
      <c r="AC14" s="758">
        <f>AD14+AE14</f>
        <v>9</v>
      </c>
      <c r="AD14" s="765">
        <v>1</v>
      </c>
      <c r="AE14" s="765">
        <v>8</v>
      </c>
      <c r="AF14" s="765">
        <v>0</v>
      </c>
      <c r="AG14" s="765">
        <v>0</v>
      </c>
      <c r="AH14" s="765">
        <v>0</v>
      </c>
      <c r="AI14" s="765">
        <v>0</v>
      </c>
      <c r="AJ14" s="765">
        <v>0</v>
      </c>
      <c r="AK14" s="765">
        <v>0</v>
      </c>
      <c r="AL14" s="765">
        <v>0</v>
      </c>
      <c r="AM14" s="756">
        <f>AN14+AO14+AR14+AS14+AT14+AU14+AV14+AW14+AX14</f>
        <v>12</v>
      </c>
      <c r="AN14" s="764">
        <v>2</v>
      </c>
      <c r="AO14" s="758">
        <f>AP14+AQ14</f>
        <v>10</v>
      </c>
      <c r="AP14" s="765">
        <v>0</v>
      </c>
      <c r="AQ14" s="765">
        <v>10</v>
      </c>
      <c r="AR14" s="765">
        <v>0</v>
      </c>
      <c r="AS14" s="765">
        <v>0</v>
      </c>
      <c r="AT14" s="765">
        <v>0</v>
      </c>
      <c r="AU14" s="765">
        <v>0</v>
      </c>
      <c r="AV14" s="765">
        <v>0</v>
      </c>
      <c r="AW14" s="765">
        <v>0</v>
      </c>
      <c r="AX14" s="760">
        <v>0</v>
      </c>
      <c r="AY14" s="756">
        <f>AZ14+BA14+BD14+BE14+BF14+BG14+BH14+BI14+BJ14</f>
        <v>4</v>
      </c>
      <c r="AZ14" s="764"/>
      <c r="BA14" s="758">
        <f>BB14+BC14</f>
        <v>2</v>
      </c>
      <c r="BB14" s="1114"/>
      <c r="BC14" s="1114">
        <v>2</v>
      </c>
      <c r="BD14" s="1114"/>
      <c r="BE14" s="1114">
        <v>1</v>
      </c>
      <c r="BF14" s="1114"/>
      <c r="BG14" s="1114"/>
      <c r="BH14" s="1114"/>
      <c r="BI14" s="1114"/>
      <c r="BJ14" s="1113">
        <v>1</v>
      </c>
      <c r="BK14" s="756">
        <f>BL14+BM14+BP14+BQ14+BR14+BS14+BT14+BU14+BV14</f>
        <v>3</v>
      </c>
      <c r="BL14" s="764">
        <v>1</v>
      </c>
      <c r="BM14" s="758">
        <f>BN14+BO14</f>
        <v>1</v>
      </c>
      <c r="BN14" s="765">
        <v>0</v>
      </c>
      <c r="BO14" s="765">
        <v>1</v>
      </c>
      <c r="BP14" s="765">
        <v>0</v>
      </c>
      <c r="BQ14" s="765">
        <v>1</v>
      </c>
      <c r="BR14" s="765">
        <v>0</v>
      </c>
      <c r="BS14" s="765">
        <v>0</v>
      </c>
      <c r="BT14" s="765">
        <v>0</v>
      </c>
      <c r="BU14" s="765">
        <v>0</v>
      </c>
      <c r="BV14" s="760">
        <v>0</v>
      </c>
      <c r="BW14" s="756">
        <f>BX14+BY14+CB14+CC14+CD14+CE14+CF14+CG14+CH14</f>
        <v>5</v>
      </c>
      <c r="BX14" s="764">
        <v>2</v>
      </c>
      <c r="BY14" s="758">
        <f>BZ14+CA14</f>
        <v>3</v>
      </c>
      <c r="BZ14" s="765">
        <v>0</v>
      </c>
      <c r="CA14" s="765">
        <v>3</v>
      </c>
      <c r="CB14" s="765">
        <v>0</v>
      </c>
      <c r="CC14" s="765">
        <v>0</v>
      </c>
      <c r="CD14" s="765">
        <v>0</v>
      </c>
      <c r="CE14" s="765">
        <v>0</v>
      </c>
      <c r="CF14" s="765">
        <v>0</v>
      </c>
      <c r="CG14" s="765">
        <v>0</v>
      </c>
      <c r="CH14" s="760">
        <v>0</v>
      </c>
      <c r="CI14" s="756">
        <f>CJ14+CK14+CN14+CO14+CP14+CQ14+CR14+CS14+CT14</f>
        <v>3</v>
      </c>
      <c r="CJ14" s="764">
        <v>1</v>
      </c>
      <c r="CK14" s="758">
        <f>CL14+CM14</f>
        <v>2</v>
      </c>
      <c r="CL14" s="765"/>
      <c r="CM14" s="765">
        <v>2</v>
      </c>
      <c r="CN14" s="765">
        <v>0</v>
      </c>
      <c r="CO14" s="765">
        <v>0</v>
      </c>
      <c r="CP14" s="765">
        <v>0</v>
      </c>
      <c r="CQ14" s="765"/>
      <c r="CR14" s="765"/>
      <c r="CS14" s="765"/>
      <c r="CT14" s="760">
        <v>0</v>
      </c>
      <c r="CU14" s="756">
        <f>CV14+CW14+CZ14+DA14+DB14+DC14+DD14+DE14+DF14</f>
        <v>12</v>
      </c>
      <c r="CV14" s="764">
        <v>1</v>
      </c>
      <c r="CW14" s="758">
        <f>CX14+CY14</f>
        <v>8</v>
      </c>
      <c r="CX14" s="765">
        <v>1</v>
      </c>
      <c r="CY14" s="765">
        <v>7</v>
      </c>
      <c r="CZ14" s="765">
        <v>0</v>
      </c>
      <c r="DA14" s="765">
        <v>2</v>
      </c>
      <c r="DB14" s="765">
        <v>0</v>
      </c>
      <c r="DC14" s="765">
        <v>0</v>
      </c>
      <c r="DD14" s="765">
        <v>0</v>
      </c>
      <c r="DE14" s="765">
        <v>0</v>
      </c>
      <c r="DF14" s="760">
        <v>1</v>
      </c>
      <c r="DH14" s="388"/>
      <c r="DI14" s="388"/>
    </row>
    <row r="15" spans="1:113" ht="22.5" customHeight="1">
      <c r="A15" s="480" t="s">
        <v>9</v>
      </c>
      <c r="B15" s="393" t="s">
        <v>133</v>
      </c>
      <c r="C15" s="756">
        <f>D15+E15+H15+I15+J15+K15+L15+M15+N15</f>
        <v>0</v>
      </c>
      <c r="D15" s="757">
        <f t="shared" si="11"/>
        <v>0</v>
      </c>
      <c r="E15" s="758">
        <f t="shared" si="12"/>
        <v>0</v>
      </c>
      <c r="F15" s="757">
        <f t="shared" si="9"/>
        <v>0</v>
      </c>
      <c r="G15" s="757">
        <f t="shared" si="9"/>
        <v>0</v>
      </c>
      <c r="H15" s="757">
        <f t="shared" si="9"/>
        <v>0</v>
      </c>
      <c r="I15" s="757">
        <f t="shared" si="9"/>
        <v>0</v>
      </c>
      <c r="J15" s="757">
        <f t="shared" si="9"/>
        <v>0</v>
      </c>
      <c r="K15" s="757">
        <f t="shared" si="9"/>
        <v>0</v>
      </c>
      <c r="L15" s="757">
        <f t="shared" si="9"/>
        <v>0</v>
      </c>
      <c r="M15" s="757">
        <f t="shared" si="9"/>
        <v>0</v>
      </c>
      <c r="N15" s="757">
        <f t="shared" si="10"/>
        <v>0</v>
      </c>
      <c r="O15" s="756">
        <f>P15+Q15+T15+U15+V15+W15+X15+Y15+Z15</f>
        <v>0</v>
      </c>
      <c r="P15" s="764">
        <v>0</v>
      </c>
      <c r="Q15" s="758">
        <f>R15+S15</f>
        <v>0</v>
      </c>
      <c r="R15" s="765">
        <v>0</v>
      </c>
      <c r="S15" s="765">
        <v>0</v>
      </c>
      <c r="T15" s="765">
        <v>0</v>
      </c>
      <c r="U15" s="765">
        <v>0</v>
      </c>
      <c r="V15" s="765">
        <v>0</v>
      </c>
      <c r="W15" s="765">
        <v>0</v>
      </c>
      <c r="X15" s="765">
        <v>0</v>
      </c>
      <c r="Y15" s="765">
        <v>0</v>
      </c>
      <c r="Z15" s="760">
        <v>0</v>
      </c>
      <c r="AA15" s="756">
        <f>AB15+AC15+AF15+AG15+AH15+AI15+AJ15+AK15+AL15</f>
        <v>0</v>
      </c>
      <c r="AB15" s="764">
        <v>0</v>
      </c>
      <c r="AC15" s="758">
        <f>AD15+AE15</f>
        <v>0</v>
      </c>
      <c r="AD15" s="765">
        <v>0</v>
      </c>
      <c r="AE15" s="765">
        <v>0</v>
      </c>
      <c r="AF15" s="765">
        <v>0</v>
      </c>
      <c r="AG15" s="765">
        <v>0</v>
      </c>
      <c r="AH15" s="765">
        <v>0</v>
      </c>
      <c r="AI15" s="765">
        <v>0</v>
      </c>
      <c r="AJ15" s="765">
        <v>0</v>
      </c>
      <c r="AK15" s="765">
        <v>0</v>
      </c>
      <c r="AL15" s="765">
        <v>0</v>
      </c>
      <c r="AM15" s="756">
        <f>AN15+AO15+AR15+AS15+AT15+AU15+AV15+AW15+AX15</f>
        <v>0</v>
      </c>
      <c r="AN15" s="764">
        <v>0</v>
      </c>
      <c r="AO15" s="758">
        <f>AP15+AQ15</f>
        <v>0</v>
      </c>
      <c r="AP15" s="765">
        <v>0</v>
      </c>
      <c r="AQ15" s="765">
        <v>0</v>
      </c>
      <c r="AR15" s="765">
        <v>0</v>
      </c>
      <c r="AS15" s="765">
        <v>0</v>
      </c>
      <c r="AT15" s="765">
        <v>0</v>
      </c>
      <c r="AU15" s="765">
        <v>0</v>
      </c>
      <c r="AV15" s="765">
        <v>0</v>
      </c>
      <c r="AW15" s="765">
        <v>0</v>
      </c>
      <c r="AX15" s="760">
        <v>0</v>
      </c>
      <c r="AY15" s="756">
        <f>AZ15+BA15+BD15+BE15+BF15+BG15+BH15+BI15+BJ15</f>
        <v>0</v>
      </c>
      <c r="AZ15" s="764"/>
      <c r="BA15" s="758">
        <f>BB15+BC15</f>
        <v>0</v>
      </c>
      <c r="BB15" s="1114"/>
      <c r="BC15" s="1114"/>
      <c r="BD15" s="1114"/>
      <c r="BE15" s="1114"/>
      <c r="BF15" s="1114"/>
      <c r="BG15" s="1114"/>
      <c r="BH15" s="1114"/>
      <c r="BI15" s="1114"/>
      <c r="BJ15" s="1113"/>
      <c r="BK15" s="756">
        <f>BL15+BM15+BP15+BQ15+BR15+BS15+BT15+BU15+BV15</f>
        <v>0</v>
      </c>
      <c r="BL15" s="764">
        <v>0</v>
      </c>
      <c r="BM15" s="758">
        <f>BN15+BO15</f>
        <v>0</v>
      </c>
      <c r="BN15" s="765">
        <v>0</v>
      </c>
      <c r="BO15" s="765">
        <v>0</v>
      </c>
      <c r="BP15" s="765">
        <v>0</v>
      </c>
      <c r="BQ15" s="765">
        <v>0</v>
      </c>
      <c r="BR15" s="765">
        <v>0</v>
      </c>
      <c r="BS15" s="765">
        <v>0</v>
      </c>
      <c r="BT15" s="765">
        <v>0</v>
      </c>
      <c r="BU15" s="765">
        <v>0</v>
      </c>
      <c r="BV15" s="760">
        <v>0</v>
      </c>
      <c r="BW15" s="756">
        <f>BX15+BY15+CB15+CC15+CD15+CE15+CF15+CG15+CH15</f>
        <v>0</v>
      </c>
      <c r="BX15" s="764">
        <v>0</v>
      </c>
      <c r="BY15" s="758">
        <f>BZ15+CA15</f>
        <v>0</v>
      </c>
      <c r="BZ15" s="765">
        <v>0</v>
      </c>
      <c r="CA15" s="765">
        <v>0</v>
      </c>
      <c r="CB15" s="765">
        <v>0</v>
      </c>
      <c r="CC15" s="765">
        <v>0</v>
      </c>
      <c r="CD15" s="765">
        <v>0</v>
      </c>
      <c r="CE15" s="765">
        <v>0</v>
      </c>
      <c r="CF15" s="765">
        <v>0</v>
      </c>
      <c r="CG15" s="765">
        <v>0</v>
      </c>
      <c r="CH15" s="760">
        <v>0</v>
      </c>
      <c r="CI15" s="756">
        <f>CJ15+CK15+CN15+CO15+CP15+CQ15+CR15+CS15+CT15</f>
        <v>0</v>
      </c>
      <c r="CJ15" s="764">
        <v>0</v>
      </c>
      <c r="CK15" s="758">
        <f>CL15+CM15</f>
        <v>0</v>
      </c>
      <c r="CL15" s="765"/>
      <c r="CM15" s="765">
        <v>0</v>
      </c>
      <c r="CN15" s="765">
        <v>0</v>
      </c>
      <c r="CO15" s="765">
        <v>0</v>
      </c>
      <c r="CP15" s="765">
        <v>0</v>
      </c>
      <c r="CQ15" s="765"/>
      <c r="CR15" s="765"/>
      <c r="CS15" s="765"/>
      <c r="CT15" s="760">
        <v>0</v>
      </c>
      <c r="CU15" s="756">
        <f>CV15+CW15+CZ15+DA15+DB15+DC15+DD15+DE15+DF15</f>
        <v>0</v>
      </c>
      <c r="CV15" s="764">
        <v>0</v>
      </c>
      <c r="CW15" s="758">
        <f>CX15+CY15</f>
        <v>0</v>
      </c>
      <c r="CX15" s="765">
        <v>0</v>
      </c>
      <c r="CY15" s="765">
        <v>0</v>
      </c>
      <c r="CZ15" s="765">
        <v>0</v>
      </c>
      <c r="DA15" s="765">
        <v>0</v>
      </c>
      <c r="DB15" s="765">
        <v>0</v>
      </c>
      <c r="DC15" s="765">
        <v>0</v>
      </c>
      <c r="DD15" s="765">
        <v>0</v>
      </c>
      <c r="DE15" s="765">
        <v>0</v>
      </c>
      <c r="DF15" s="760">
        <v>0</v>
      </c>
      <c r="DH15" s="388"/>
      <c r="DI15" s="388"/>
    </row>
    <row r="16" spans="1:112" ht="22.5" customHeight="1">
      <c r="A16" s="480" t="s">
        <v>134</v>
      </c>
      <c r="B16" s="393" t="s">
        <v>135</v>
      </c>
      <c r="C16" s="766">
        <f>C17+C25</f>
        <v>6663</v>
      </c>
      <c r="D16" s="766">
        <f aca="true" t="shared" si="13" ref="D16:BO16">D17+D25</f>
        <v>1651</v>
      </c>
      <c r="E16" s="766">
        <f t="shared" si="13"/>
        <v>999</v>
      </c>
      <c r="F16" s="766">
        <f t="shared" si="13"/>
        <v>37</v>
      </c>
      <c r="G16" s="766">
        <f t="shared" si="13"/>
        <v>962</v>
      </c>
      <c r="H16" s="766">
        <f t="shared" si="13"/>
        <v>14</v>
      </c>
      <c r="I16" s="766">
        <f t="shared" si="13"/>
        <v>1593</v>
      </c>
      <c r="J16" s="766">
        <f t="shared" si="13"/>
        <v>159</v>
      </c>
      <c r="K16" s="766">
        <f t="shared" si="13"/>
        <v>1</v>
      </c>
      <c r="L16" s="766">
        <f t="shared" si="13"/>
        <v>0</v>
      </c>
      <c r="M16" s="766">
        <f t="shared" si="13"/>
        <v>2</v>
      </c>
      <c r="N16" s="766">
        <f t="shared" si="13"/>
        <v>2244</v>
      </c>
      <c r="O16" s="766">
        <f t="shared" si="13"/>
        <v>160</v>
      </c>
      <c r="P16" s="766">
        <f t="shared" si="13"/>
        <v>22</v>
      </c>
      <c r="Q16" s="766">
        <f t="shared" si="13"/>
        <v>57</v>
      </c>
      <c r="R16" s="766">
        <f t="shared" si="13"/>
        <v>2</v>
      </c>
      <c r="S16" s="766">
        <f t="shared" si="13"/>
        <v>55</v>
      </c>
      <c r="T16" s="766">
        <f t="shared" si="13"/>
        <v>8</v>
      </c>
      <c r="U16" s="766">
        <f t="shared" si="13"/>
        <v>20</v>
      </c>
      <c r="V16" s="766">
        <f t="shared" si="13"/>
        <v>4</v>
      </c>
      <c r="W16" s="766">
        <f t="shared" si="13"/>
        <v>0</v>
      </c>
      <c r="X16" s="766">
        <f t="shared" si="13"/>
        <v>0</v>
      </c>
      <c r="Y16" s="766">
        <f t="shared" si="13"/>
        <v>2</v>
      </c>
      <c r="Z16" s="766">
        <f t="shared" si="13"/>
        <v>47</v>
      </c>
      <c r="AA16" s="766">
        <f t="shared" si="13"/>
        <v>1230</v>
      </c>
      <c r="AB16" s="766">
        <f t="shared" si="13"/>
        <v>318</v>
      </c>
      <c r="AC16" s="766">
        <f t="shared" si="13"/>
        <v>255</v>
      </c>
      <c r="AD16" s="766">
        <f t="shared" si="13"/>
        <v>25</v>
      </c>
      <c r="AE16" s="766">
        <f t="shared" si="13"/>
        <v>230</v>
      </c>
      <c r="AF16" s="766">
        <f t="shared" si="13"/>
        <v>0</v>
      </c>
      <c r="AG16" s="766">
        <f t="shared" si="13"/>
        <v>243</v>
      </c>
      <c r="AH16" s="766">
        <f t="shared" si="13"/>
        <v>0</v>
      </c>
      <c r="AI16" s="766">
        <f t="shared" si="13"/>
        <v>1</v>
      </c>
      <c r="AJ16" s="766">
        <f t="shared" si="13"/>
        <v>0</v>
      </c>
      <c r="AK16" s="766">
        <f t="shared" si="13"/>
        <v>0</v>
      </c>
      <c r="AL16" s="766">
        <f t="shared" si="13"/>
        <v>413</v>
      </c>
      <c r="AM16" s="766">
        <f t="shared" si="13"/>
        <v>707</v>
      </c>
      <c r="AN16" s="766">
        <f t="shared" si="13"/>
        <v>159</v>
      </c>
      <c r="AO16" s="766">
        <f t="shared" si="13"/>
        <v>89</v>
      </c>
      <c r="AP16" s="766">
        <f t="shared" si="13"/>
        <v>0</v>
      </c>
      <c r="AQ16" s="766">
        <f t="shared" si="13"/>
        <v>89</v>
      </c>
      <c r="AR16" s="766">
        <f t="shared" si="13"/>
        <v>0</v>
      </c>
      <c r="AS16" s="766">
        <f t="shared" si="13"/>
        <v>184</v>
      </c>
      <c r="AT16" s="766">
        <f t="shared" si="13"/>
        <v>34</v>
      </c>
      <c r="AU16" s="766">
        <f t="shared" si="13"/>
        <v>0</v>
      </c>
      <c r="AV16" s="766">
        <f t="shared" si="13"/>
        <v>0</v>
      </c>
      <c r="AW16" s="766">
        <f t="shared" si="13"/>
        <v>0</v>
      </c>
      <c r="AX16" s="766">
        <f t="shared" si="13"/>
        <v>241</v>
      </c>
      <c r="AY16" s="766">
        <f t="shared" si="13"/>
        <v>680</v>
      </c>
      <c r="AZ16" s="766">
        <f t="shared" si="13"/>
        <v>205</v>
      </c>
      <c r="BA16" s="766">
        <f t="shared" si="13"/>
        <v>55</v>
      </c>
      <c r="BB16" s="766">
        <f t="shared" si="13"/>
        <v>0</v>
      </c>
      <c r="BC16" s="766">
        <f t="shared" si="13"/>
        <v>55</v>
      </c>
      <c r="BD16" s="766">
        <f t="shared" si="13"/>
        <v>3</v>
      </c>
      <c r="BE16" s="766">
        <f t="shared" si="13"/>
        <v>164</v>
      </c>
      <c r="BF16" s="766">
        <f t="shared" si="13"/>
        <v>10</v>
      </c>
      <c r="BG16" s="766">
        <f t="shared" si="13"/>
        <v>0</v>
      </c>
      <c r="BH16" s="766">
        <f t="shared" si="13"/>
        <v>0</v>
      </c>
      <c r="BI16" s="766">
        <f t="shared" si="13"/>
        <v>0</v>
      </c>
      <c r="BJ16" s="766">
        <f t="shared" si="13"/>
        <v>243</v>
      </c>
      <c r="BK16" s="766">
        <f t="shared" si="13"/>
        <v>1109</v>
      </c>
      <c r="BL16" s="766">
        <f t="shared" si="13"/>
        <v>264</v>
      </c>
      <c r="BM16" s="766">
        <f t="shared" si="13"/>
        <v>159</v>
      </c>
      <c r="BN16" s="766">
        <f t="shared" si="13"/>
        <v>10</v>
      </c>
      <c r="BO16" s="766">
        <f t="shared" si="13"/>
        <v>149</v>
      </c>
      <c r="BP16" s="766">
        <f aca="true" t="shared" si="14" ref="BP16:DF16">BP17+BP25</f>
        <v>1</v>
      </c>
      <c r="BQ16" s="766">
        <f t="shared" si="14"/>
        <v>231</v>
      </c>
      <c r="BR16" s="766">
        <f t="shared" si="14"/>
        <v>28</v>
      </c>
      <c r="BS16" s="766">
        <f t="shared" si="14"/>
        <v>0</v>
      </c>
      <c r="BT16" s="766">
        <f t="shared" si="14"/>
        <v>0</v>
      </c>
      <c r="BU16" s="766">
        <f t="shared" si="14"/>
        <v>0</v>
      </c>
      <c r="BV16" s="766">
        <f t="shared" si="14"/>
        <v>426</v>
      </c>
      <c r="BW16" s="766">
        <f t="shared" si="14"/>
        <v>1088</v>
      </c>
      <c r="BX16" s="766">
        <f t="shared" si="14"/>
        <v>307</v>
      </c>
      <c r="BY16" s="766">
        <f t="shared" si="14"/>
        <v>116</v>
      </c>
      <c r="BZ16" s="766">
        <f t="shared" si="14"/>
        <v>0</v>
      </c>
      <c r="CA16" s="766">
        <f t="shared" si="14"/>
        <v>116</v>
      </c>
      <c r="CB16" s="766">
        <f t="shared" si="14"/>
        <v>1</v>
      </c>
      <c r="CC16" s="766">
        <f t="shared" si="14"/>
        <v>282</v>
      </c>
      <c r="CD16" s="766">
        <f t="shared" si="14"/>
        <v>22</v>
      </c>
      <c r="CE16" s="766">
        <f t="shared" si="14"/>
        <v>0</v>
      </c>
      <c r="CF16" s="766">
        <f t="shared" si="14"/>
        <v>0</v>
      </c>
      <c r="CG16" s="766">
        <f t="shared" si="14"/>
        <v>0</v>
      </c>
      <c r="CH16" s="766">
        <f t="shared" si="14"/>
        <v>360</v>
      </c>
      <c r="CI16" s="766">
        <f t="shared" si="14"/>
        <v>537</v>
      </c>
      <c r="CJ16" s="766">
        <f t="shared" si="14"/>
        <v>113</v>
      </c>
      <c r="CK16" s="766">
        <f t="shared" si="14"/>
        <v>99</v>
      </c>
      <c r="CL16" s="766">
        <f t="shared" si="14"/>
        <v>0</v>
      </c>
      <c r="CM16" s="766">
        <f t="shared" si="14"/>
        <v>99</v>
      </c>
      <c r="CN16" s="766">
        <f t="shared" si="14"/>
        <v>0</v>
      </c>
      <c r="CO16" s="766">
        <f t="shared" si="14"/>
        <v>117</v>
      </c>
      <c r="CP16" s="766">
        <f t="shared" si="14"/>
        <v>20</v>
      </c>
      <c r="CQ16" s="766">
        <f t="shared" si="14"/>
        <v>0</v>
      </c>
      <c r="CR16" s="766">
        <f t="shared" si="14"/>
        <v>0</v>
      </c>
      <c r="CS16" s="766">
        <f t="shared" si="14"/>
        <v>0</v>
      </c>
      <c r="CT16" s="766">
        <f t="shared" si="14"/>
        <v>188</v>
      </c>
      <c r="CU16" s="766">
        <f t="shared" si="14"/>
        <v>1152</v>
      </c>
      <c r="CV16" s="766">
        <f t="shared" si="14"/>
        <v>263</v>
      </c>
      <c r="CW16" s="766">
        <f t="shared" si="14"/>
        <v>169</v>
      </c>
      <c r="CX16" s="766">
        <f t="shared" si="14"/>
        <v>0</v>
      </c>
      <c r="CY16" s="766">
        <f t="shared" si="14"/>
        <v>169</v>
      </c>
      <c r="CZ16" s="766">
        <f t="shared" si="14"/>
        <v>1</v>
      </c>
      <c r="DA16" s="766">
        <f t="shared" si="14"/>
        <v>352</v>
      </c>
      <c r="DB16" s="766">
        <f t="shared" si="14"/>
        <v>41</v>
      </c>
      <c r="DC16" s="766">
        <f t="shared" si="14"/>
        <v>0</v>
      </c>
      <c r="DD16" s="766">
        <f t="shared" si="14"/>
        <v>0</v>
      </c>
      <c r="DE16" s="766">
        <f t="shared" si="14"/>
        <v>0</v>
      </c>
      <c r="DF16" s="766">
        <f t="shared" si="14"/>
        <v>326</v>
      </c>
      <c r="DH16" s="388"/>
    </row>
    <row r="17" spans="1:112" ht="22.5" customHeight="1">
      <c r="A17" s="480" t="s">
        <v>51</v>
      </c>
      <c r="B17" s="417" t="s">
        <v>136</v>
      </c>
      <c r="C17" s="756">
        <f>SUM(C18:C24)</f>
        <v>5619</v>
      </c>
      <c r="D17" s="756">
        <f aca="true" t="shared" si="15" ref="D17:BO17">SUM(D18:D24)</f>
        <v>1267</v>
      </c>
      <c r="E17" s="756">
        <f t="shared" si="15"/>
        <v>467</v>
      </c>
      <c r="F17" s="756">
        <f t="shared" si="15"/>
        <v>19</v>
      </c>
      <c r="G17" s="756">
        <f t="shared" si="15"/>
        <v>448</v>
      </c>
      <c r="H17" s="756">
        <f t="shared" si="15"/>
        <v>14</v>
      </c>
      <c r="I17" s="756">
        <f t="shared" si="15"/>
        <v>1494</v>
      </c>
      <c r="J17" s="756">
        <f t="shared" si="15"/>
        <v>130</v>
      </c>
      <c r="K17" s="756">
        <f t="shared" si="15"/>
        <v>1</v>
      </c>
      <c r="L17" s="756">
        <f t="shared" si="15"/>
        <v>0</v>
      </c>
      <c r="M17" s="756">
        <f t="shared" si="15"/>
        <v>2</v>
      </c>
      <c r="N17" s="756">
        <f t="shared" si="15"/>
        <v>2244</v>
      </c>
      <c r="O17" s="756">
        <f t="shared" si="15"/>
        <v>130</v>
      </c>
      <c r="P17" s="756">
        <f t="shared" si="15"/>
        <v>18</v>
      </c>
      <c r="Q17" s="756">
        <f t="shared" si="15"/>
        <v>32</v>
      </c>
      <c r="R17" s="756">
        <f t="shared" si="15"/>
        <v>2</v>
      </c>
      <c r="S17" s="756">
        <f t="shared" si="15"/>
        <v>30</v>
      </c>
      <c r="T17" s="756">
        <f t="shared" si="15"/>
        <v>8</v>
      </c>
      <c r="U17" s="756">
        <f t="shared" si="15"/>
        <v>20</v>
      </c>
      <c r="V17" s="756">
        <f t="shared" si="15"/>
        <v>3</v>
      </c>
      <c r="W17" s="756">
        <f t="shared" si="15"/>
        <v>0</v>
      </c>
      <c r="X17" s="756">
        <f t="shared" si="15"/>
        <v>0</v>
      </c>
      <c r="Y17" s="756">
        <f t="shared" si="15"/>
        <v>2</v>
      </c>
      <c r="Z17" s="756">
        <f t="shared" si="15"/>
        <v>47</v>
      </c>
      <c r="AA17" s="756">
        <f t="shared" si="15"/>
        <v>1067</v>
      </c>
      <c r="AB17" s="756">
        <f t="shared" si="15"/>
        <v>263</v>
      </c>
      <c r="AC17" s="756">
        <f t="shared" si="15"/>
        <v>150</v>
      </c>
      <c r="AD17" s="756">
        <f t="shared" si="15"/>
        <v>16</v>
      </c>
      <c r="AE17" s="756">
        <f t="shared" si="15"/>
        <v>134</v>
      </c>
      <c r="AF17" s="756">
        <f t="shared" si="15"/>
        <v>0</v>
      </c>
      <c r="AG17" s="756">
        <f t="shared" si="15"/>
        <v>240</v>
      </c>
      <c r="AH17" s="756">
        <f t="shared" si="15"/>
        <v>0</v>
      </c>
      <c r="AI17" s="756">
        <f t="shared" si="15"/>
        <v>1</v>
      </c>
      <c r="AJ17" s="756">
        <f t="shared" si="15"/>
        <v>0</v>
      </c>
      <c r="AK17" s="756">
        <f t="shared" si="15"/>
        <v>0</v>
      </c>
      <c r="AL17" s="756">
        <f t="shared" si="15"/>
        <v>413</v>
      </c>
      <c r="AM17" s="756">
        <f t="shared" si="15"/>
        <v>610</v>
      </c>
      <c r="AN17" s="756">
        <f t="shared" si="15"/>
        <v>122</v>
      </c>
      <c r="AO17" s="756">
        <f t="shared" si="15"/>
        <v>44</v>
      </c>
      <c r="AP17" s="756">
        <f t="shared" si="15"/>
        <v>0</v>
      </c>
      <c r="AQ17" s="756">
        <f t="shared" si="15"/>
        <v>44</v>
      </c>
      <c r="AR17" s="756">
        <f t="shared" si="15"/>
        <v>0</v>
      </c>
      <c r="AS17" s="756">
        <f t="shared" si="15"/>
        <v>175</v>
      </c>
      <c r="AT17" s="756">
        <f t="shared" si="15"/>
        <v>28</v>
      </c>
      <c r="AU17" s="756">
        <f t="shared" si="15"/>
        <v>0</v>
      </c>
      <c r="AV17" s="756">
        <f t="shared" si="15"/>
        <v>0</v>
      </c>
      <c r="AW17" s="756">
        <f t="shared" si="15"/>
        <v>0</v>
      </c>
      <c r="AX17" s="756">
        <f t="shared" si="15"/>
        <v>241</v>
      </c>
      <c r="AY17" s="756">
        <f t="shared" si="15"/>
        <v>634</v>
      </c>
      <c r="AZ17" s="756">
        <f t="shared" si="15"/>
        <v>191</v>
      </c>
      <c r="BA17" s="756">
        <f t="shared" si="15"/>
        <v>29</v>
      </c>
      <c r="BB17" s="756">
        <f t="shared" si="15"/>
        <v>0</v>
      </c>
      <c r="BC17" s="756">
        <f t="shared" si="15"/>
        <v>29</v>
      </c>
      <c r="BD17" s="756">
        <f t="shared" si="15"/>
        <v>3</v>
      </c>
      <c r="BE17" s="756">
        <f t="shared" si="15"/>
        <v>163</v>
      </c>
      <c r="BF17" s="756">
        <f t="shared" si="15"/>
        <v>5</v>
      </c>
      <c r="BG17" s="756">
        <f t="shared" si="15"/>
        <v>0</v>
      </c>
      <c r="BH17" s="756">
        <f t="shared" si="15"/>
        <v>0</v>
      </c>
      <c r="BI17" s="756">
        <f t="shared" si="15"/>
        <v>0</v>
      </c>
      <c r="BJ17" s="756">
        <f t="shared" si="15"/>
        <v>243</v>
      </c>
      <c r="BK17" s="756">
        <f t="shared" si="15"/>
        <v>910</v>
      </c>
      <c r="BL17" s="756">
        <f t="shared" si="15"/>
        <v>207</v>
      </c>
      <c r="BM17" s="756">
        <f t="shared" si="15"/>
        <v>39</v>
      </c>
      <c r="BN17" s="756">
        <f t="shared" si="15"/>
        <v>1</v>
      </c>
      <c r="BO17" s="756">
        <f t="shared" si="15"/>
        <v>38</v>
      </c>
      <c r="BP17" s="756">
        <f aca="true" t="shared" si="16" ref="BP17:DF17">SUM(BP18:BP24)</f>
        <v>1</v>
      </c>
      <c r="BQ17" s="756">
        <f t="shared" si="16"/>
        <v>217</v>
      </c>
      <c r="BR17" s="756">
        <f t="shared" si="16"/>
        <v>20</v>
      </c>
      <c r="BS17" s="756">
        <f t="shared" si="16"/>
        <v>0</v>
      </c>
      <c r="BT17" s="756">
        <f t="shared" si="16"/>
        <v>0</v>
      </c>
      <c r="BU17" s="756">
        <f t="shared" si="16"/>
        <v>0</v>
      </c>
      <c r="BV17" s="756">
        <f t="shared" si="16"/>
        <v>426</v>
      </c>
      <c r="BW17" s="756">
        <f t="shared" si="16"/>
        <v>929</v>
      </c>
      <c r="BX17" s="756">
        <f t="shared" si="16"/>
        <v>213</v>
      </c>
      <c r="BY17" s="756">
        <f t="shared" si="16"/>
        <v>73</v>
      </c>
      <c r="BZ17" s="756">
        <f t="shared" si="16"/>
        <v>0</v>
      </c>
      <c r="CA17" s="756">
        <f t="shared" si="16"/>
        <v>73</v>
      </c>
      <c r="CB17" s="756">
        <f t="shared" si="16"/>
        <v>1</v>
      </c>
      <c r="CC17" s="756">
        <f t="shared" si="16"/>
        <v>261</v>
      </c>
      <c r="CD17" s="756">
        <f t="shared" si="16"/>
        <v>21</v>
      </c>
      <c r="CE17" s="756">
        <f t="shared" si="16"/>
        <v>0</v>
      </c>
      <c r="CF17" s="756">
        <f t="shared" si="16"/>
        <v>0</v>
      </c>
      <c r="CG17" s="756">
        <f t="shared" si="16"/>
        <v>0</v>
      </c>
      <c r="CH17" s="756">
        <f t="shared" si="16"/>
        <v>360</v>
      </c>
      <c r="CI17" s="756">
        <f t="shared" si="16"/>
        <v>437</v>
      </c>
      <c r="CJ17" s="756">
        <f t="shared" si="16"/>
        <v>73</v>
      </c>
      <c r="CK17" s="756">
        <f t="shared" si="16"/>
        <v>51</v>
      </c>
      <c r="CL17" s="756">
        <f t="shared" si="16"/>
        <v>0</v>
      </c>
      <c r="CM17" s="756">
        <f t="shared" si="16"/>
        <v>51</v>
      </c>
      <c r="CN17" s="756">
        <f t="shared" si="16"/>
        <v>0</v>
      </c>
      <c r="CO17" s="756">
        <f t="shared" si="16"/>
        <v>109</v>
      </c>
      <c r="CP17" s="756">
        <f t="shared" si="16"/>
        <v>16</v>
      </c>
      <c r="CQ17" s="756">
        <f t="shared" si="16"/>
        <v>0</v>
      </c>
      <c r="CR17" s="756">
        <f t="shared" si="16"/>
        <v>0</v>
      </c>
      <c r="CS17" s="756">
        <f t="shared" si="16"/>
        <v>0</v>
      </c>
      <c r="CT17" s="756">
        <f t="shared" si="16"/>
        <v>188</v>
      </c>
      <c r="CU17" s="756">
        <f t="shared" si="16"/>
        <v>902</v>
      </c>
      <c r="CV17" s="756">
        <f t="shared" si="16"/>
        <v>180</v>
      </c>
      <c r="CW17" s="756">
        <f t="shared" si="16"/>
        <v>49</v>
      </c>
      <c r="CX17" s="756">
        <f t="shared" si="16"/>
        <v>0</v>
      </c>
      <c r="CY17" s="756">
        <f t="shared" si="16"/>
        <v>49</v>
      </c>
      <c r="CZ17" s="756">
        <f t="shared" si="16"/>
        <v>1</v>
      </c>
      <c r="DA17" s="756">
        <f t="shared" si="16"/>
        <v>309</v>
      </c>
      <c r="DB17" s="756">
        <f t="shared" si="16"/>
        <v>37</v>
      </c>
      <c r="DC17" s="756">
        <f t="shared" si="16"/>
        <v>0</v>
      </c>
      <c r="DD17" s="756">
        <f t="shared" si="16"/>
        <v>0</v>
      </c>
      <c r="DE17" s="756">
        <f t="shared" si="16"/>
        <v>0</v>
      </c>
      <c r="DF17" s="756">
        <f t="shared" si="16"/>
        <v>326</v>
      </c>
      <c r="DH17" s="388"/>
    </row>
    <row r="18" spans="1:112" ht="22.5" customHeight="1">
      <c r="A18" s="479" t="s">
        <v>53</v>
      </c>
      <c r="B18" s="416" t="s">
        <v>137</v>
      </c>
      <c r="C18" s="756">
        <f aca="true" t="shared" si="17" ref="C18:C25">D18+E18+H18+I18+J18+K18+L18+M18+N18</f>
        <v>4171</v>
      </c>
      <c r="D18" s="757">
        <f t="shared" si="11"/>
        <v>531</v>
      </c>
      <c r="E18" s="758">
        <f t="shared" si="12"/>
        <v>278</v>
      </c>
      <c r="F18" s="757">
        <f aca="true" t="shared" si="18" ref="F18:M25">R18+AD18+AP18+BB18+BN18+BZ18+CL18+CX18</f>
        <v>7</v>
      </c>
      <c r="G18" s="757">
        <f t="shared" si="18"/>
        <v>271</v>
      </c>
      <c r="H18" s="757">
        <f t="shared" si="18"/>
        <v>13</v>
      </c>
      <c r="I18" s="757">
        <f t="shared" si="18"/>
        <v>1347</v>
      </c>
      <c r="J18" s="757">
        <f t="shared" si="18"/>
        <v>21</v>
      </c>
      <c r="K18" s="757">
        <f t="shared" si="18"/>
        <v>1</v>
      </c>
      <c r="L18" s="757">
        <f t="shared" si="18"/>
        <v>0</v>
      </c>
      <c r="M18" s="757">
        <f t="shared" si="18"/>
        <v>2</v>
      </c>
      <c r="N18" s="757">
        <f t="shared" si="10"/>
        <v>1978</v>
      </c>
      <c r="O18" s="756">
        <f aca="true" t="shared" si="19" ref="O18:O25">P18+Q18+T18+U18+V18+W18+X18+Y18+Z18</f>
        <v>94</v>
      </c>
      <c r="P18" s="767">
        <v>11</v>
      </c>
      <c r="Q18" s="758">
        <f aca="true" t="shared" si="20" ref="Q18:Q25">R18+S18</f>
        <v>11</v>
      </c>
      <c r="R18" s="768">
        <v>2</v>
      </c>
      <c r="S18" s="768">
        <v>9</v>
      </c>
      <c r="T18" s="768">
        <v>8</v>
      </c>
      <c r="U18" s="768">
        <v>20</v>
      </c>
      <c r="V18" s="768">
        <v>0</v>
      </c>
      <c r="W18" s="768">
        <v>0</v>
      </c>
      <c r="X18" s="768">
        <v>0</v>
      </c>
      <c r="Y18" s="768">
        <v>2</v>
      </c>
      <c r="Z18" s="760">
        <v>42</v>
      </c>
      <c r="AA18" s="756">
        <f aca="true" t="shared" si="21" ref="AA18:AA25">AB18+AC18+AF18+AG18+AH18+AI18+AJ18+AK18+AL18</f>
        <v>759</v>
      </c>
      <c r="AB18" s="767">
        <v>89</v>
      </c>
      <c r="AC18" s="758">
        <f aca="true" t="shared" si="22" ref="AC18:AC25">AD18+AE18</f>
        <v>94</v>
      </c>
      <c r="AD18" s="768">
        <v>5</v>
      </c>
      <c r="AE18" s="768">
        <v>89</v>
      </c>
      <c r="AF18" s="768">
        <v>0</v>
      </c>
      <c r="AG18" s="768">
        <v>223</v>
      </c>
      <c r="AH18" s="768">
        <v>0</v>
      </c>
      <c r="AI18" s="768">
        <v>1</v>
      </c>
      <c r="AJ18" s="768">
        <v>0</v>
      </c>
      <c r="AK18" s="768">
        <v>0</v>
      </c>
      <c r="AL18" s="760">
        <v>352</v>
      </c>
      <c r="AM18" s="756">
        <f aca="true" t="shared" si="23" ref="AM18:AM25">AN18+AO18+AR18+AS18+AT18+AU18+AV18+AW18+AX18</f>
        <v>468</v>
      </c>
      <c r="AN18" s="767">
        <v>52</v>
      </c>
      <c r="AO18" s="758">
        <f aca="true" t="shared" si="24" ref="AO18:AO25">AP18+AQ18</f>
        <v>28</v>
      </c>
      <c r="AP18" s="768">
        <v>0</v>
      </c>
      <c r="AQ18" s="768">
        <v>28</v>
      </c>
      <c r="AR18" s="768">
        <v>0</v>
      </c>
      <c r="AS18" s="768">
        <v>161</v>
      </c>
      <c r="AT18" s="768">
        <v>7</v>
      </c>
      <c r="AU18" s="768">
        <v>0</v>
      </c>
      <c r="AV18" s="768">
        <v>0</v>
      </c>
      <c r="AW18" s="768">
        <v>0</v>
      </c>
      <c r="AX18" s="760">
        <v>220</v>
      </c>
      <c r="AY18" s="756">
        <f aca="true" t="shared" si="25" ref="AY18:AY25">AZ18+BA18+BD18+BE18+BF18+BG18+BH18+BI18+BJ18</f>
        <v>567</v>
      </c>
      <c r="AZ18" s="767">
        <v>144</v>
      </c>
      <c r="BA18" s="758">
        <f aca="true" t="shared" si="26" ref="BA18:BA25">BB18+BC18</f>
        <v>25</v>
      </c>
      <c r="BB18" s="768"/>
      <c r="BC18" s="768">
        <v>25</v>
      </c>
      <c r="BD18" s="768">
        <v>3</v>
      </c>
      <c r="BE18" s="768">
        <v>159</v>
      </c>
      <c r="BF18" s="768">
        <v>2</v>
      </c>
      <c r="BG18" s="768"/>
      <c r="BH18" s="768"/>
      <c r="BI18" s="768"/>
      <c r="BJ18" s="760">
        <v>234</v>
      </c>
      <c r="BK18" s="756">
        <f aca="true" t="shared" si="27" ref="BK18:BK25">BL18+BM18+BP18+BQ18+BR18+BS18+BT18+BU18+BV18</f>
        <v>680</v>
      </c>
      <c r="BL18" s="767">
        <v>91</v>
      </c>
      <c r="BM18" s="758">
        <f aca="true" t="shared" si="28" ref="BM18:BM25">BN18+BO18</f>
        <v>20</v>
      </c>
      <c r="BN18" s="768">
        <v>0</v>
      </c>
      <c r="BO18" s="768">
        <v>20</v>
      </c>
      <c r="BP18" s="768">
        <v>0</v>
      </c>
      <c r="BQ18" s="768">
        <v>192</v>
      </c>
      <c r="BR18" s="768">
        <v>7</v>
      </c>
      <c r="BS18" s="768">
        <v>0</v>
      </c>
      <c r="BT18" s="768">
        <v>0</v>
      </c>
      <c r="BU18" s="768">
        <v>0</v>
      </c>
      <c r="BV18" s="760">
        <v>370</v>
      </c>
      <c r="BW18" s="756">
        <f aca="true" t="shared" si="29" ref="BW18:BW25">BX18+BY18+CB18+CC18+CD18+CE18+CF18+CG18+CH18</f>
        <v>638</v>
      </c>
      <c r="BX18" s="767">
        <v>80</v>
      </c>
      <c r="BY18" s="758">
        <f aca="true" t="shared" si="30" ref="BY18:BY25">BZ18+CA18</f>
        <v>38</v>
      </c>
      <c r="BZ18" s="768">
        <v>0</v>
      </c>
      <c r="CA18" s="768">
        <v>38</v>
      </c>
      <c r="CB18" s="768">
        <v>1</v>
      </c>
      <c r="CC18" s="768">
        <v>230</v>
      </c>
      <c r="CD18" s="768">
        <v>1</v>
      </c>
      <c r="CE18" s="768">
        <v>0</v>
      </c>
      <c r="CF18" s="768">
        <v>0</v>
      </c>
      <c r="CG18" s="768">
        <v>0</v>
      </c>
      <c r="CH18" s="760">
        <v>288</v>
      </c>
      <c r="CI18" s="756">
        <f aca="true" t="shared" si="31" ref="CI18:CI25">CJ18+CK18+CN18+CO18+CP18+CQ18+CR18+CS18+CT18</f>
        <v>345</v>
      </c>
      <c r="CJ18" s="767">
        <v>31</v>
      </c>
      <c r="CK18" s="758">
        <f aca="true" t="shared" si="32" ref="CK18:CK25">CL18+CM18</f>
        <v>29</v>
      </c>
      <c r="CL18" s="768"/>
      <c r="CM18" s="768">
        <v>29</v>
      </c>
      <c r="CN18" s="768">
        <v>0</v>
      </c>
      <c r="CO18" s="768">
        <v>102</v>
      </c>
      <c r="CP18" s="768">
        <v>2</v>
      </c>
      <c r="CQ18" s="768"/>
      <c r="CR18" s="768"/>
      <c r="CS18" s="768"/>
      <c r="CT18" s="760">
        <v>181</v>
      </c>
      <c r="CU18" s="756">
        <f aca="true" t="shared" si="33" ref="CU18:CU25">CV18+CW18+CZ18+DA18+DB18+DC18+DD18+DE18+DF18</f>
        <v>620</v>
      </c>
      <c r="CV18" s="767">
        <v>33</v>
      </c>
      <c r="CW18" s="758">
        <f aca="true" t="shared" si="34" ref="CW18:CW25">CX18+CY18</f>
        <v>33</v>
      </c>
      <c r="CX18" s="768">
        <v>0</v>
      </c>
      <c r="CY18" s="768">
        <v>33</v>
      </c>
      <c r="CZ18" s="768">
        <v>1</v>
      </c>
      <c r="DA18" s="768">
        <v>260</v>
      </c>
      <c r="DB18" s="768">
        <v>2</v>
      </c>
      <c r="DC18" s="768">
        <v>0</v>
      </c>
      <c r="DD18" s="768">
        <v>0</v>
      </c>
      <c r="DE18" s="768">
        <v>0</v>
      </c>
      <c r="DF18" s="760">
        <v>291</v>
      </c>
      <c r="DH18" s="388"/>
    </row>
    <row r="19" spans="1:112" ht="20.25" customHeight="1">
      <c r="A19" s="479" t="s">
        <v>54</v>
      </c>
      <c r="B19" s="416" t="s">
        <v>138</v>
      </c>
      <c r="C19" s="756">
        <f t="shared" si="17"/>
        <v>13</v>
      </c>
      <c r="D19" s="757">
        <f t="shared" si="11"/>
        <v>3</v>
      </c>
      <c r="E19" s="758">
        <f t="shared" si="12"/>
        <v>5</v>
      </c>
      <c r="F19" s="757">
        <f t="shared" si="18"/>
        <v>0</v>
      </c>
      <c r="G19" s="757">
        <f t="shared" si="18"/>
        <v>5</v>
      </c>
      <c r="H19" s="757">
        <f t="shared" si="18"/>
        <v>0</v>
      </c>
      <c r="I19" s="757">
        <f t="shared" si="18"/>
        <v>3</v>
      </c>
      <c r="J19" s="757">
        <f t="shared" si="18"/>
        <v>0</v>
      </c>
      <c r="K19" s="757">
        <f t="shared" si="18"/>
        <v>0</v>
      </c>
      <c r="L19" s="757">
        <f t="shared" si="18"/>
        <v>0</v>
      </c>
      <c r="M19" s="757">
        <f t="shared" si="18"/>
        <v>0</v>
      </c>
      <c r="N19" s="757">
        <f t="shared" si="10"/>
        <v>2</v>
      </c>
      <c r="O19" s="756">
        <f t="shared" si="19"/>
        <v>0</v>
      </c>
      <c r="P19" s="767">
        <v>0</v>
      </c>
      <c r="Q19" s="758">
        <f t="shared" si="20"/>
        <v>0</v>
      </c>
      <c r="R19" s="768">
        <v>0</v>
      </c>
      <c r="S19" s="768">
        <v>0</v>
      </c>
      <c r="T19" s="768">
        <v>0</v>
      </c>
      <c r="U19" s="768">
        <v>0</v>
      </c>
      <c r="V19" s="768">
        <v>0</v>
      </c>
      <c r="W19" s="768">
        <v>0</v>
      </c>
      <c r="X19" s="768">
        <v>0</v>
      </c>
      <c r="Y19" s="768">
        <v>0</v>
      </c>
      <c r="Z19" s="760">
        <v>0</v>
      </c>
      <c r="AA19" s="756">
        <f t="shared" si="21"/>
        <v>3</v>
      </c>
      <c r="AB19" s="767">
        <v>1</v>
      </c>
      <c r="AC19" s="758">
        <f t="shared" si="22"/>
        <v>1</v>
      </c>
      <c r="AD19" s="768">
        <v>0</v>
      </c>
      <c r="AE19" s="768">
        <v>1</v>
      </c>
      <c r="AF19" s="768">
        <v>0</v>
      </c>
      <c r="AG19" s="768">
        <v>1</v>
      </c>
      <c r="AH19" s="768">
        <v>0</v>
      </c>
      <c r="AI19" s="768">
        <v>0</v>
      </c>
      <c r="AJ19" s="768">
        <v>0</v>
      </c>
      <c r="AK19" s="768">
        <v>0</v>
      </c>
      <c r="AL19" s="760">
        <v>0</v>
      </c>
      <c r="AM19" s="756">
        <f t="shared" si="23"/>
        <v>0</v>
      </c>
      <c r="AN19" s="767">
        <v>0</v>
      </c>
      <c r="AO19" s="758">
        <f t="shared" si="24"/>
        <v>0</v>
      </c>
      <c r="AP19" s="768">
        <v>0</v>
      </c>
      <c r="AQ19" s="768">
        <v>0</v>
      </c>
      <c r="AR19" s="768">
        <v>0</v>
      </c>
      <c r="AS19" s="768">
        <v>0</v>
      </c>
      <c r="AT19" s="768">
        <v>0</v>
      </c>
      <c r="AU19" s="768">
        <v>0</v>
      </c>
      <c r="AV19" s="768">
        <v>0</v>
      </c>
      <c r="AW19" s="768">
        <v>0</v>
      </c>
      <c r="AX19" s="760">
        <v>0</v>
      </c>
      <c r="AY19" s="756">
        <f t="shared" si="25"/>
        <v>6</v>
      </c>
      <c r="AZ19" s="767">
        <v>2</v>
      </c>
      <c r="BA19" s="758">
        <f t="shared" si="26"/>
        <v>1</v>
      </c>
      <c r="BB19" s="768"/>
      <c r="BC19" s="768">
        <v>1</v>
      </c>
      <c r="BD19" s="768"/>
      <c r="BE19" s="768">
        <v>1</v>
      </c>
      <c r="BF19" s="768"/>
      <c r="BG19" s="768"/>
      <c r="BH19" s="768"/>
      <c r="BI19" s="768"/>
      <c r="BJ19" s="760">
        <v>2</v>
      </c>
      <c r="BK19" s="756">
        <f t="shared" si="27"/>
        <v>0</v>
      </c>
      <c r="BL19" s="767">
        <v>0</v>
      </c>
      <c r="BM19" s="758">
        <f t="shared" si="28"/>
        <v>0</v>
      </c>
      <c r="BN19" s="768">
        <v>0</v>
      </c>
      <c r="BO19" s="768">
        <v>0</v>
      </c>
      <c r="BP19" s="768">
        <v>0</v>
      </c>
      <c r="BQ19" s="768">
        <v>0</v>
      </c>
      <c r="BR19" s="768">
        <v>0</v>
      </c>
      <c r="BS19" s="768">
        <v>0</v>
      </c>
      <c r="BT19" s="768">
        <v>0</v>
      </c>
      <c r="BU19" s="768">
        <v>0</v>
      </c>
      <c r="BV19" s="760">
        <v>0</v>
      </c>
      <c r="BW19" s="756">
        <f t="shared" si="29"/>
        <v>0</v>
      </c>
      <c r="BX19" s="767">
        <v>0</v>
      </c>
      <c r="BY19" s="758">
        <f t="shared" si="30"/>
        <v>0</v>
      </c>
      <c r="BZ19" s="768">
        <v>0</v>
      </c>
      <c r="CA19" s="768">
        <v>0</v>
      </c>
      <c r="CB19" s="768">
        <v>0</v>
      </c>
      <c r="CC19" s="768">
        <v>0</v>
      </c>
      <c r="CD19" s="768">
        <v>0</v>
      </c>
      <c r="CE19" s="768">
        <v>0</v>
      </c>
      <c r="CF19" s="768">
        <v>0</v>
      </c>
      <c r="CG19" s="768">
        <v>0</v>
      </c>
      <c r="CH19" s="760">
        <v>0</v>
      </c>
      <c r="CI19" s="756">
        <f t="shared" si="31"/>
        <v>4</v>
      </c>
      <c r="CJ19" s="767">
        <v>0</v>
      </c>
      <c r="CK19" s="758">
        <f t="shared" si="32"/>
        <v>3</v>
      </c>
      <c r="CL19" s="768">
        <v>0</v>
      </c>
      <c r="CM19" s="768">
        <v>3</v>
      </c>
      <c r="CN19" s="768">
        <v>0</v>
      </c>
      <c r="CO19" s="768">
        <v>1</v>
      </c>
      <c r="CP19" s="768">
        <v>0</v>
      </c>
      <c r="CQ19" s="768"/>
      <c r="CR19" s="768"/>
      <c r="CS19" s="768"/>
      <c r="CT19" s="760"/>
      <c r="CU19" s="756">
        <f t="shared" si="33"/>
        <v>0</v>
      </c>
      <c r="CV19" s="767">
        <v>0</v>
      </c>
      <c r="CW19" s="758">
        <f t="shared" si="34"/>
        <v>0</v>
      </c>
      <c r="CX19" s="768">
        <v>0</v>
      </c>
      <c r="CY19" s="768">
        <v>0</v>
      </c>
      <c r="CZ19" s="768">
        <v>0</v>
      </c>
      <c r="DA19" s="768">
        <v>0</v>
      </c>
      <c r="DB19" s="768">
        <v>0</v>
      </c>
      <c r="DC19" s="768">
        <v>0</v>
      </c>
      <c r="DD19" s="768">
        <v>0</v>
      </c>
      <c r="DE19" s="768">
        <v>0</v>
      </c>
      <c r="DF19" s="760">
        <v>0</v>
      </c>
      <c r="DH19" s="388"/>
    </row>
    <row r="20" spans="1:112" ht="21" customHeight="1">
      <c r="A20" s="479" t="s">
        <v>139</v>
      </c>
      <c r="B20" s="416" t="s">
        <v>140</v>
      </c>
      <c r="C20" s="756">
        <f t="shared" si="17"/>
        <v>1432</v>
      </c>
      <c r="D20" s="757">
        <f>P20+AB20+AN20+AZ20+BL20+BX20+CJ20+CV20</f>
        <v>731</v>
      </c>
      <c r="E20" s="758">
        <f t="shared" si="12"/>
        <v>184</v>
      </c>
      <c r="F20" s="757">
        <f t="shared" si="18"/>
        <v>12</v>
      </c>
      <c r="G20" s="757">
        <f t="shared" si="18"/>
        <v>172</v>
      </c>
      <c r="H20" s="757">
        <f t="shared" si="18"/>
        <v>1</v>
      </c>
      <c r="I20" s="757">
        <f t="shared" si="18"/>
        <v>143</v>
      </c>
      <c r="J20" s="757">
        <f t="shared" si="18"/>
        <v>109</v>
      </c>
      <c r="K20" s="757">
        <f t="shared" si="18"/>
        <v>0</v>
      </c>
      <c r="L20" s="757">
        <f t="shared" si="18"/>
        <v>0</v>
      </c>
      <c r="M20" s="757">
        <f t="shared" si="18"/>
        <v>0</v>
      </c>
      <c r="N20" s="757">
        <f t="shared" si="10"/>
        <v>264</v>
      </c>
      <c r="O20" s="756">
        <f t="shared" si="19"/>
        <v>35</v>
      </c>
      <c r="P20" s="767">
        <v>6</v>
      </c>
      <c r="Q20" s="758">
        <f t="shared" si="20"/>
        <v>21</v>
      </c>
      <c r="R20" s="768">
        <v>0</v>
      </c>
      <c r="S20" s="768">
        <v>21</v>
      </c>
      <c r="T20" s="768">
        <v>0</v>
      </c>
      <c r="U20" s="768">
        <v>0</v>
      </c>
      <c r="V20" s="768">
        <v>3</v>
      </c>
      <c r="W20" s="768">
        <v>0</v>
      </c>
      <c r="X20" s="768">
        <v>0</v>
      </c>
      <c r="Y20" s="768">
        <v>0</v>
      </c>
      <c r="Z20" s="760">
        <v>5</v>
      </c>
      <c r="AA20" s="756">
        <f t="shared" si="21"/>
        <v>304</v>
      </c>
      <c r="AB20" s="767">
        <v>172</v>
      </c>
      <c r="AC20" s="758">
        <f t="shared" si="22"/>
        <v>55</v>
      </c>
      <c r="AD20" s="768">
        <v>11</v>
      </c>
      <c r="AE20" s="768">
        <v>44</v>
      </c>
      <c r="AF20" s="768">
        <v>0</v>
      </c>
      <c r="AG20" s="768">
        <v>16</v>
      </c>
      <c r="AH20" s="768">
        <v>0</v>
      </c>
      <c r="AI20" s="768">
        <v>0</v>
      </c>
      <c r="AJ20" s="768">
        <v>0</v>
      </c>
      <c r="AK20" s="768">
        <v>0</v>
      </c>
      <c r="AL20" s="760">
        <v>61</v>
      </c>
      <c r="AM20" s="756">
        <f t="shared" si="23"/>
        <v>142</v>
      </c>
      <c r="AN20" s="767">
        <v>70</v>
      </c>
      <c r="AO20" s="758">
        <f t="shared" si="24"/>
        <v>16</v>
      </c>
      <c r="AP20" s="768">
        <v>0</v>
      </c>
      <c r="AQ20" s="768">
        <v>16</v>
      </c>
      <c r="AR20" s="768">
        <v>0</v>
      </c>
      <c r="AS20" s="768">
        <v>14</v>
      </c>
      <c r="AT20" s="768">
        <v>21</v>
      </c>
      <c r="AU20" s="768">
        <v>0</v>
      </c>
      <c r="AV20" s="768">
        <v>0</v>
      </c>
      <c r="AW20" s="768">
        <v>0</v>
      </c>
      <c r="AX20" s="760">
        <v>21</v>
      </c>
      <c r="AY20" s="756">
        <f t="shared" si="25"/>
        <v>61</v>
      </c>
      <c r="AZ20" s="767">
        <v>45</v>
      </c>
      <c r="BA20" s="758">
        <f t="shared" si="26"/>
        <v>3</v>
      </c>
      <c r="BB20" s="768">
        <v>0</v>
      </c>
      <c r="BC20" s="768">
        <v>3</v>
      </c>
      <c r="BD20" s="768">
        <v>0</v>
      </c>
      <c r="BE20" s="768">
        <v>3</v>
      </c>
      <c r="BF20" s="768">
        <v>3</v>
      </c>
      <c r="BG20" s="768">
        <v>0</v>
      </c>
      <c r="BH20" s="768">
        <v>0</v>
      </c>
      <c r="BI20" s="768">
        <v>0</v>
      </c>
      <c r="BJ20" s="760">
        <v>7</v>
      </c>
      <c r="BK20" s="756">
        <f t="shared" si="27"/>
        <v>230</v>
      </c>
      <c r="BL20" s="767">
        <v>116</v>
      </c>
      <c r="BM20" s="758">
        <f t="shared" si="28"/>
        <v>19</v>
      </c>
      <c r="BN20" s="768">
        <v>1</v>
      </c>
      <c r="BO20" s="768">
        <v>18</v>
      </c>
      <c r="BP20" s="768">
        <v>1</v>
      </c>
      <c r="BQ20" s="768">
        <v>25</v>
      </c>
      <c r="BR20" s="768">
        <v>13</v>
      </c>
      <c r="BS20" s="768">
        <v>0</v>
      </c>
      <c r="BT20" s="768">
        <v>0</v>
      </c>
      <c r="BU20" s="768">
        <v>0</v>
      </c>
      <c r="BV20" s="760">
        <v>56</v>
      </c>
      <c r="BW20" s="756">
        <f t="shared" si="29"/>
        <v>291</v>
      </c>
      <c r="BX20" s="767">
        <v>133</v>
      </c>
      <c r="BY20" s="758">
        <f t="shared" si="30"/>
        <v>35</v>
      </c>
      <c r="BZ20" s="768">
        <v>0</v>
      </c>
      <c r="CA20" s="768">
        <v>35</v>
      </c>
      <c r="CB20" s="768">
        <v>0</v>
      </c>
      <c r="CC20" s="768">
        <v>31</v>
      </c>
      <c r="CD20" s="768">
        <v>20</v>
      </c>
      <c r="CE20" s="768">
        <v>0</v>
      </c>
      <c r="CF20" s="768">
        <v>0</v>
      </c>
      <c r="CG20" s="768">
        <v>0</v>
      </c>
      <c r="CH20" s="760">
        <v>72</v>
      </c>
      <c r="CI20" s="756">
        <f t="shared" si="31"/>
        <v>87</v>
      </c>
      <c r="CJ20" s="767">
        <v>42</v>
      </c>
      <c r="CK20" s="758">
        <f t="shared" si="32"/>
        <v>19</v>
      </c>
      <c r="CL20" s="768"/>
      <c r="CM20" s="768">
        <v>19</v>
      </c>
      <c r="CN20" s="768">
        <v>0</v>
      </c>
      <c r="CO20" s="768">
        <v>5</v>
      </c>
      <c r="CP20" s="768">
        <v>14</v>
      </c>
      <c r="CQ20" s="768"/>
      <c r="CR20" s="768"/>
      <c r="CS20" s="768"/>
      <c r="CT20" s="760">
        <v>7</v>
      </c>
      <c r="CU20" s="756">
        <f t="shared" si="33"/>
        <v>282</v>
      </c>
      <c r="CV20" s="767">
        <v>147</v>
      </c>
      <c r="CW20" s="758">
        <f t="shared" si="34"/>
        <v>16</v>
      </c>
      <c r="CX20" s="768">
        <v>0</v>
      </c>
      <c r="CY20" s="768">
        <v>16</v>
      </c>
      <c r="CZ20" s="768">
        <v>0</v>
      </c>
      <c r="DA20" s="768">
        <v>49</v>
      </c>
      <c r="DB20" s="768">
        <v>35</v>
      </c>
      <c r="DC20" s="768">
        <v>0</v>
      </c>
      <c r="DD20" s="768">
        <v>0</v>
      </c>
      <c r="DE20" s="768">
        <v>0</v>
      </c>
      <c r="DF20" s="760">
        <v>35</v>
      </c>
      <c r="DH20" s="388"/>
    </row>
    <row r="21" spans="1:112" ht="21" customHeight="1">
      <c r="A21" s="479" t="s">
        <v>141</v>
      </c>
      <c r="B21" s="416" t="s">
        <v>142</v>
      </c>
      <c r="C21" s="756">
        <f t="shared" si="17"/>
        <v>0</v>
      </c>
      <c r="D21" s="757">
        <f t="shared" si="11"/>
        <v>0</v>
      </c>
      <c r="E21" s="758">
        <f t="shared" si="12"/>
        <v>0</v>
      </c>
      <c r="F21" s="757">
        <f t="shared" si="18"/>
        <v>0</v>
      </c>
      <c r="G21" s="757">
        <f t="shared" si="18"/>
        <v>0</v>
      </c>
      <c r="H21" s="757">
        <f t="shared" si="18"/>
        <v>0</v>
      </c>
      <c r="I21" s="757">
        <f t="shared" si="18"/>
        <v>0</v>
      </c>
      <c r="J21" s="757">
        <f t="shared" si="18"/>
        <v>0</v>
      </c>
      <c r="K21" s="757">
        <f t="shared" si="18"/>
        <v>0</v>
      </c>
      <c r="L21" s="757">
        <f t="shared" si="18"/>
        <v>0</v>
      </c>
      <c r="M21" s="757">
        <f t="shared" si="18"/>
        <v>0</v>
      </c>
      <c r="N21" s="757">
        <f t="shared" si="10"/>
        <v>0</v>
      </c>
      <c r="O21" s="756">
        <f t="shared" si="19"/>
        <v>0</v>
      </c>
      <c r="P21" s="767">
        <v>0</v>
      </c>
      <c r="Q21" s="758">
        <f t="shared" si="20"/>
        <v>0</v>
      </c>
      <c r="R21" s="768">
        <v>0</v>
      </c>
      <c r="S21" s="768">
        <v>0</v>
      </c>
      <c r="T21" s="768">
        <v>0</v>
      </c>
      <c r="U21" s="768">
        <v>0</v>
      </c>
      <c r="V21" s="768">
        <v>0</v>
      </c>
      <c r="W21" s="768">
        <v>0</v>
      </c>
      <c r="X21" s="768">
        <v>0</v>
      </c>
      <c r="Y21" s="768">
        <v>0</v>
      </c>
      <c r="Z21" s="760">
        <v>0</v>
      </c>
      <c r="AA21" s="756">
        <f t="shared" si="21"/>
        <v>0</v>
      </c>
      <c r="AB21" s="767">
        <v>0</v>
      </c>
      <c r="AC21" s="758">
        <f t="shared" si="22"/>
        <v>0</v>
      </c>
      <c r="AD21" s="768">
        <v>0</v>
      </c>
      <c r="AE21" s="768">
        <v>0</v>
      </c>
      <c r="AF21" s="768">
        <v>0</v>
      </c>
      <c r="AG21" s="768">
        <v>0</v>
      </c>
      <c r="AH21" s="768">
        <v>0</v>
      </c>
      <c r="AI21" s="768">
        <v>0</v>
      </c>
      <c r="AJ21" s="768">
        <v>0</v>
      </c>
      <c r="AK21" s="768">
        <v>0</v>
      </c>
      <c r="AL21" s="760">
        <v>0</v>
      </c>
      <c r="AM21" s="756">
        <f>AN21+AO21+AR21+AS21+AT21+AU21+AV21+AW21+AX21</f>
        <v>0</v>
      </c>
      <c r="AN21" s="767">
        <v>0</v>
      </c>
      <c r="AO21" s="758">
        <f t="shared" si="24"/>
        <v>0</v>
      </c>
      <c r="AP21" s="768">
        <v>0</v>
      </c>
      <c r="AQ21" s="768">
        <v>0</v>
      </c>
      <c r="AR21" s="768">
        <v>0</v>
      </c>
      <c r="AS21" s="768">
        <v>0</v>
      </c>
      <c r="AT21" s="768">
        <v>0</v>
      </c>
      <c r="AU21" s="768">
        <v>0</v>
      </c>
      <c r="AV21" s="768">
        <v>0</v>
      </c>
      <c r="AW21" s="768">
        <v>0</v>
      </c>
      <c r="AX21" s="760">
        <v>0</v>
      </c>
      <c r="AY21" s="756">
        <f t="shared" si="25"/>
        <v>0</v>
      </c>
      <c r="AZ21" s="767">
        <v>0</v>
      </c>
      <c r="BA21" s="758">
        <f t="shared" si="26"/>
        <v>0</v>
      </c>
      <c r="BB21" s="768"/>
      <c r="BC21" s="768">
        <v>0</v>
      </c>
      <c r="BD21" s="768"/>
      <c r="BE21" s="768"/>
      <c r="BF21" s="768">
        <v>0</v>
      </c>
      <c r="BG21" s="768"/>
      <c r="BH21" s="768"/>
      <c r="BI21" s="768"/>
      <c r="BJ21" s="760"/>
      <c r="BK21" s="756">
        <f t="shared" si="27"/>
        <v>0</v>
      </c>
      <c r="BL21" s="767">
        <v>0</v>
      </c>
      <c r="BM21" s="758">
        <f t="shared" si="28"/>
        <v>0</v>
      </c>
      <c r="BN21" s="768">
        <v>0</v>
      </c>
      <c r="BO21" s="768">
        <v>0</v>
      </c>
      <c r="BP21" s="768">
        <v>0</v>
      </c>
      <c r="BQ21" s="768">
        <v>0</v>
      </c>
      <c r="BR21" s="768">
        <v>0</v>
      </c>
      <c r="BS21" s="768">
        <v>0</v>
      </c>
      <c r="BT21" s="768">
        <v>0</v>
      </c>
      <c r="BU21" s="768">
        <v>0</v>
      </c>
      <c r="BV21" s="760">
        <v>0</v>
      </c>
      <c r="BW21" s="756">
        <f t="shared" si="29"/>
        <v>0</v>
      </c>
      <c r="BX21" s="767">
        <v>0</v>
      </c>
      <c r="BY21" s="758">
        <f t="shared" si="30"/>
        <v>0</v>
      </c>
      <c r="BZ21" s="768">
        <v>0</v>
      </c>
      <c r="CA21" s="768">
        <v>0</v>
      </c>
      <c r="CB21" s="768">
        <v>0</v>
      </c>
      <c r="CC21" s="768">
        <v>0</v>
      </c>
      <c r="CD21" s="768">
        <v>0</v>
      </c>
      <c r="CE21" s="768">
        <v>0</v>
      </c>
      <c r="CF21" s="768">
        <v>0</v>
      </c>
      <c r="CG21" s="768">
        <v>0</v>
      </c>
      <c r="CH21" s="760">
        <v>0</v>
      </c>
      <c r="CI21" s="756">
        <f t="shared" si="31"/>
        <v>0</v>
      </c>
      <c r="CJ21" s="767">
        <v>0</v>
      </c>
      <c r="CK21" s="758">
        <f t="shared" si="32"/>
        <v>0</v>
      </c>
      <c r="CL21" s="768"/>
      <c r="CM21" s="768">
        <v>0</v>
      </c>
      <c r="CN21" s="768">
        <v>0</v>
      </c>
      <c r="CO21" s="768"/>
      <c r="CP21" s="768"/>
      <c r="CQ21" s="768"/>
      <c r="CR21" s="768"/>
      <c r="CS21" s="768"/>
      <c r="CT21" s="760"/>
      <c r="CU21" s="756">
        <f t="shared" si="33"/>
        <v>0</v>
      </c>
      <c r="CV21" s="767">
        <v>0</v>
      </c>
      <c r="CW21" s="758">
        <f t="shared" si="34"/>
        <v>0</v>
      </c>
      <c r="CX21" s="768">
        <v>0</v>
      </c>
      <c r="CY21" s="768">
        <v>0</v>
      </c>
      <c r="CZ21" s="768">
        <v>0</v>
      </c>
      <c r="DA21" s="768">
        <v>0</v>
      </c>
      <c r="DB21" s="768">
        <v>0</v>
      </c>
      <c r="DC21" s="768">
        <v>0</v>
      </c>
      <c r="DD21" s="768">
        <v>0</v>
      </c>
      <c r="DE21" s="768">
        <v>0</v>
      </c>
      <c r="DF21" s="760">
        <v>0</v>
      </c>
      <c r="DH21" s="388"/>
    </row>
    <row r="22" spans="1:112" ht="21" customHeight="1">
      <c r="A22" s="479" t="s">
        <v>143</v>
      </c>
      <c r="B22" s="416" t="s">
        <v>144</v>
      </c>
      <c r="C22" s="756">
        <f t="shared" si="17"/>
        <v>2</v>
      </c>
      <c r="D22" s="757">
        <f>P22+AB22+AN22+AZ22+BL22+BX22+CJ22+CV22</f>
        <v>2</v>
      </c>
      <c r="E22" s="758">
        <f t="shared" si="12"/>
        <v>0</v>
      </c>
      <c r="F22" s="757">
        <f t="shared" si="18"/>
        <v>0</v>
      </c>
      <c r="G22" s="757">
        <f t="shared" si="18"/>
        <v>0</v>
      </c>
      <c r="H22" s="757">
        <f t="shared" si="18"/>
        <v>0</v>
      </c>
      <c r="I22" s="757">
        <f t="shared" si="18"/>
        <v>0</v>
      </c>
      <c r="J22" s="757">
        <f t="shared" si="18"/>
        <v>0</v>
      </c>
      <c r="K22" s="757">
        <f t="shared" si="18"/>
        <v>0</v>
      </c>
      <c r="L22" s="757">
        <f t="shared" si="18"/>
        <v>0</v>
      </c>
      <c r="M22" s="757">
        <f t="shared" si="18"/>
        <v>0</v>
      </c>
      <c r="N22" s="757">
        <f t="shared" si="10"/>
        <v>0</v>
      </c>
      <c r="O22" s="756">
        <f t="shared" si="19"/>
        <v>1</v>
      </c>
      <c r="P22" s="767">
        <v>1</v>
      </c>
      <c r="Q22" s="758">
        <f t="shared" si="20"/>
        <v>0</v>
      </c>
      <c r="R22" s="768">
        <v>0</v>
      </c>
      <c r="S22" s="768">
        <v>0</v>
      </c>
      <c r="T22" s="768">
        <v>0</v>
      </c>
      <c r="U22" s="768">
        <v>0</v>
      </c>
      <c r="V22" s="768">
        <v>0</v>
      </c>
      <c r="W22" s="768">
        <v>0</v>
      </c>
      <c r="X22" s="768">
        <v>0</v>
      </c>
      <c r="Y22" s="768">
        <v>0</v>
      </c>
      <c r="Z22" s="760">
        <v>0</v>
      </c>
      <c r="AA22" s="756">
        <f t="shared" si="21"/>
        <v>1</v>
      </c>
      <c r="AB22" s="767">
        <v>1</v>
      </c>
      <c r="AC22" s="758">
        <f t="shared" si="22"/>
        <v>0</v>
      </c>
      <c r="AD22" s="768">
        <v>0</v>
      </c>
      <c r="AE22" s="768">
        <v>0</v>
      </c>
      <c r="AF22" s="768">
        <v>0</v>
      </c>
      <c r="AG22" s="768">
        <v>0</v>
      </c>
      <c r="AH22" s="768">
        <v>0</v>
      </c>
      <c r="AI22" s="768">
        <v>0</v>
      </c>
      <c r="AJ22" s="768">
        <v>0</v>
      </c>
      <c r="AK22" s="768">
        <v>0</v>
      </c>
      <c r="AL22" s="760">
        <v>0</v>
      </c>
      <c r="AM22" s="756">
        <f t="shared" si="23"/>
        <v>0</v>
      </c>
      <c r="AN22" s="767">
        <v>0</v>
      </c>
      <c r="AO22" s="758">
        <f t="shared" si="24"/>
        <v>0</v>
      </c>
      <c r="AP22" s="768">
        <v>0</v>
      </c>
      <c r="AQ22" s="768">
        <v>0</v>
      </c>
      <c r="AR22" s="768">
        <v>0</v>
      </c>
      <c r="AS22" s="768">
        <v>0</v>
      </c>
      <c r="AT22" s="768">
        <v>0</v>
      </c>
      <c r="AU22" s="768">
        <v>0</v>
      </c>
      <c r="AV22" s="768">
        <v>0</v>
      </c>
      <c r="AW22" s="768">
        <v>0</v>
      </c>
      <c r="AX22" s="760">
        <v>0</v>
      </c>
      <c r="AY22" s="756">
        <f t="shared" si="25"/>
        <v>0</v>
      </c>
      <c r="AZ22" s="767"/>
      <c r="BA22" s="758">
        <f t="shared" si="26"/>
        <v>0</v>
      </c>
      <c r="BB22" s="768"/>
      <c r="BC22" s="768"/>
      <c r="BD22" s="768"/>
      <c r="BE22" s="768"/>
      <c r="BF22" s="768"/>
      <c r="BG22" s="768"/>
      <c r="BH22" s="768"/>
      <c r="BI22" s="768"/>
      <c r="BJ22" s="760"/>
      <c r="BK22" s="756">
        <f t="shared" si="27"/>
        <v>0</v>
      </c>
      <c r="BL22" s="767">
        <v>0</v>
      </c>
      <c r="BM22" s="758">
        <f t="shared" si="28"/>
        <v>0</v>
      </c>
      <c r="BN22" s="768">
        <v>0</v>
      </c>
      <c r="BO22" s="768">
        <v>0</v>
      </c>
      <c r="BP22" s="768">
        <v>0</v>
      </c>
      <c r="BQ22" s="768">
        <v>0</v>
      </c>
      <c r="BR22" s="768">
        <v>0</v>
      </c>
      <c r="BS22" s="768">
        <v>0</v>
      </c>
      <c r="BT22" s="768">
        <v>0</v>
      </c>
      <c r="BU22" s="768">
        <v>0</v>
      </c>
      <c r="BV22" s="760">
        <v>0</v>
      </c>
      <c r="BW22" s="756">
        <f t="shared" si="29"/>
        <v>0</v>
      </c>
      <c r="BX22" s="767">
        <v>0</v>
      </c>
      <c r="BY22" s="758">
        <f t="shared" si="30"/>
        <v>0</v>
      </c>
      <c r="BZ22" s="768">
        <v>0</v>
      </c>
      <c r="CA22" s="768">
        <v>0</v>
      </c>
      <c r="CB22" s="768">
        <v>0</v>
      </c>
      <c r="CC22" s="768">
        <v>0</v>
      </c>
      <c r="CD22" s="768">
        <v>0</v>
      </c>
      <c r="CE22" s="768">
        <v>0</v>
      </c>
      <c r="CF22" s="768">
        <v>0</v>
      </c>
      <c r="CG22" s="768">
        <v>0</v>
      </c>
      <c r="CH22" s="760">
        <v>0</v>
      </c>
      <c r="CI22" s="756">
        <f t="shared" si="31"/>
        <v>0</v>
      </c>
      <c r="CJ22" s="767">
        <v>0</v>
      </c>
      <c r="CK22" s="758">
        <f t="shared" si="32"/>
        <v>0</v>
      </c>
      <c r="CL22" s="768"/>
      <c r="CM22" s="768"/>
      <c r="CN22" s="768">
        <v>0</v>
      </c>
      <c r="CO22" s="768"/>
      <c r="CP22" s="768"/>
      <c r="CQ22" s="768"/>
      <c r="CR22" s="768"/>
      <c r="CS22" s="768"/>
      <c r="CT22" s="760"/>
      <c r="CU22" s="756">
        <f t="shared" si="33"/>
        <v>0</v>
      </c>
      <c r="CV22" s="767">
        <v>0</v>
      </c>
      <c r="CW22" s="758">
        <f t="shared" si="34"/>
        <v>0</v>
      </c>
      <c r="CX22" s="768">
        <v>0</v>
      </c>
      <c r="CY22" s="768">
        <v>0</v>
      </c>
      <c r="CZ22" s="768">
        <v>0</v>
      </c>
      <c r="DA22" s="768">
        <v>0</v>
      </c>
      <c r="DB22" s="768">
        <v>0</v>
      </c>
      <c r="DC22" s="768">
        <v>0</v>
      </c>
      <c r="DD22" s="768">
        <v>0</v>
      </c>
      <c r="DE22" s="768">
        <v>0</v>
      </c>
      <c r="DF22" s="760">
        <v>0</v>
      </c>
      <c r="DH22" s="388"/>
    </row>
    <row r="23" spans="1:112" ht="25.5">
      <c r="A23" s="479" t="s">
        <v>145</v>
      </c>
      <c r="B23" s="418" t="s">
        <v>146</v>
      </c>
      <c r="C23" s="756">
        <f t="shared" si="17"/>
        <v>0</v>
      </c>
      <c r="D23" s="757">
        <f t="shared" si="11"/>
        <v>0</v>
      </c>
      <c r="E23" s="758">
        <f t="shared" si="12"/>
        <v>0</v>
      </c>
      <c r="F23" s="757">
        <f t="shared" si="18"/>
        <v>0</v>
      </c>
      <c r="G23" s="757">
        <f t="shared" si="18"/>
        <v>0</v>
      </c>
      <c r="H23" s="757">
        <f t="shared" si="18"/>
        <v>0</v>
      </c>
      <c r="I23" s="757">
        <f t="shared" si="18"/>
        <v>0</v>
      </c>
      <c r="J23" s="757">
        <f t="shared" si="18"/>
        <v>0</v>
      </c>
      <c r="K23" s="757">
        <f t="shared" si="18"/>
        <v>0</v>
      </c>
      <c r="L23" s="757">
        <f t="shared" si="18"/>
        <v>0</v>
      </c>
      <c r="M23" s="757">
        <f t="shared" si="18"/>
        <v>0</v>
      </c>
      <c r="N23" s="757">
        <f t="shared" si="10"/>
        <v>0</v>
      </c>
      <c r="O23" s="756">
        <f t="shared" si="19"/>
        <v>0</v>
      </c>
      <c r="P23" s="767">
        <v>0</v>
      </c>
      <c r="Q23" s="758">
        <f t="shared" si="20"/>
        <v>0</v>
      </c>
      <c r="R23" s="768">
        <v>0</v>
      </c>
      <c r="S23" s="768">
        <v>0</v>
      </c>
      <c r="T23" s="768">
        <v>0</v>
      </c>
      <c r="U23" s="768">
        <v>0</v>
      </c>
      <c r="V23" s="768">
        <v>0</v>
      </c>
      <c r="W23" s="768">
        <v>0</v>
      </c>
      <c r="X23" s="768">
        <v>0</v>
      </c>
      <c r="Y23" s="768">
        <v>0</v>
      </c>
      <c r="Z23" s="760">
        <v>0</v>
      </c>
      <c r="AA23" s="756">
        <f t="shared" si="21"/>
        <v>0</v>
      </c>
      <c r="AB23" s="767">
        <v>0</v>
      </c>
      <c r="AC23" s="758">
        <f t="shared" si="22"/>
        <v>0</v>
      </c>
      <c r="AD23" s="768">
        <v>0</v>
      </c>
      <c r="AE23" s="768">
        <v>0</v>
      </c>
      <c r="AF23" s="768">
        <v>0</v>
      </c>
      <c r="AG23" s="768">
        <v>0</v>
      </c>
      <c r="AH23" s="768">
        <v>0</v>
      </c>
      <c r="AI23" s="768">
        <v>0</v>
      </c>
      <c r="AJ23" s="768">
        <v>0</v>
      </c>
      <c r="AK23" s="768">
        <v>0</v>
      </c>
      <c r="AL23" s="760">
        <v>0</v>
      </c>
      <c r="AM23" s="756">
        <f t="shared" si="23"/>
        <v>0</v>
      </c>
      <c r="AN23" s="767">
        <v>0</v>
      </c>
      <c r="AO23" s="758">
        <f t="shared" si="24"/>
        <v>0</v>
      </c>
      <c r="AP23" s="768">
        <v>0</v>
      </c>
      <c r="AQ23" s="768">
        <v>0</v>
      </c>
      <c r="AR23" s="768">
        <v>0</v>
      </c>
      <c r="AS23" s="768">
        <v>0</v>
      </c>
      <c r="AT23" s="768">
        <v>0</v>
      </c>
      <c r="AU23" s="768">
        <v>0</v>
      </c>
      <c r="AV23" s="768">
        <v>0</v>
      </c>
      <c r="AW23" s="768">
        <v>0</v>
      </c>
      <c r="AX23" s="760">
        <v>0</v>
      </c>
      <c r="AY23" s="756">
        <f t="shared" si="25"/>
        <v>0</v>
      </c>
      <c r="AZ23" s="767"/>
      <c r="BA23" s="758">
        <f t="shared" si="26"/>
        <v>0</v>
      </c>
      <c r="BB23" s="768"/>
      <c r="BC23" s="768"/>
      <c r="BD23" s="768"/>
      <c r="BE23" s="768"/>
      <c r="BF23" s="768"/>
      <c r="BG23" s="768"/>
      <c r="BH23" s="768"/>
      <c r="BI23" s="768"/>
      <c r="BJ23" s="760"/>
      <c r="BK23" s="756">
        <f t="shared" si="27"/>
        <v>0</v>
      </c>
      <c r="BL23" s="767">
        <v>0</v>
      </c>
      <c r="BM23" s="758">
        <f t="shared" si="28"/>
        <v>0</v>
      </c>
      <c r="BN23" s="768">
        <v>0</v>
      </c>
      <c r="BO23" s="768">
        <v>0</v>
      </c>
      <c r="BP23" s="768">
        <v>0</v>
      </c>
      <c r="BQ23" s="768">
        <v>0</v>
      </c>
      <c r="BR23" s="768">
        <v>0</v>
      </c>
      <c r="BS23" s="768">
        <v>0</v>
      </c>
      <c r="BT23" s="768">
        <v>0</v>
      </c>
      <c r="BU23" s="768">
        <v>0</v>
      </c>
      <c r="BV23" s="760">
        <v>0</v>
      </c>
      <c r="BW23" s="756">
        <f t="shared" si="29"/>
        <v>0</v>
      </c>
      <c r="BX23" s="767">
        <v>0</v>
      </c>
      <c r="BY23" s="758">
        <f t="shared" si="30"/>
        <v>0</v>
      </c>
      <c r="BZ23" s="768">
        <v>0</v>
      </c>
      <c r="CA23" s="768">
        <v>0</v>
      </c>
      <c r="CB23" s="768">
        <v>0</v>
      </c>
      <c r="CC23" s="768">
        <v>0</v>
      </c>
      <c r="CD23" s="768">
        <v>0</v>
      </c>
      <c r="CE23" s="768">
        <v>0</v>
      </c>
      <c r="CF23" s="768">
        <v>0</v>
      </c>
      <c r="CG23" s="768">
        <v>0</v>
      </c>
      <c r="CH23" s="760">
        <v>0</v>
      </c>
      <c r="CI23" s="756">
        <f t="shared" si="31"/>
        <v>0</v>
      </c>
      <c r="CJ23" s="767">
        <v>0</v>
      </c>
      <c r="CK23" s="758">
        <f t="shared" si="32"/>
        <v>0</v>
      </c>
      <c r="CL23" s="768"/>
      <c r="CM23" s="768"/>
      <c r="CN23" s="768">
        <v>0</v>
      </c>
      <c r="CO23" s="768"/>
      <c r="CP23" s="768"/>
      <c r="CQ23" s="768"/>
      <c r="CR23" s="768"/>
      <c r="CS23" s="768"/>
      <c r="CT23" s="760"/>
      <c r="CU23" s="756">
        <f t="shared" si="33"/>
        <v>0</v>
      </c>
      <c r="CV23" s="767">
        <v>0</v>
      </c>
      <c r="CW23" s="758">
        <f t="shared" si="34"/>
        <v>0</v>
      </c>
      <c r="CX23" s="768">
        <v>0</v>
      </c>
      <c r="CY23" s="768">
        <v>0</v>
      </c>
      <c r="CZ23" s="768">
        <v>0</v>
      </c>
      <c r="DA23" s="768">
        <v>0</v>
      </c>
      <c r="DB23" s="768">
        <v>0</v>
      </c>
      <c r="DC23" s="768">
        <v>0</v>
      </c>
      <c r="DD23" s="768">
        <v>0</v>
      </c>
      <c r="DE23" s="768">
        <v>0</v>
      </c>
      <c r="DF23" s="760">
        <v>0</v>
      </c>
      <c r="DH23" s="388"/>
    </row>
    <row r="24" spans="1:112" ht="21" customHeight="1">
      <c r="A24" s="479" t="s">
        <v>147</v>
      </c>
      <c r="B24" s="416" t="s">
        <v>148</v>
      </c>
      <c r="C24" s="756">
        <f t="shared" si="17"/>
        <v>1</v>
      </c>
      <c r="D24" s="757">
        <f t="shared" si="11"/>
        <v>0</v>
      </c>
      <c r="E24" s="758">
        <f t="shared" si="12"/>
        <v>0</v>
      </c>
      <c r="F24" s="757">
        <f t="shared" si="18"/>
        <v>0</v>
      </c>
      <c r="G24" s="757">
        <f t="shared" si="18"/>
        <v>0</v>
      </c>
      <c r="H24" s="757">
        <f t="shared" si="18"/>
        <v>0</v>
      </c>
      <c r="I24" s="757">
        <f t="shared" si="18"/>
        <v>1</v>
      </c>
      <c r="J24" s="757">
        <f t="shared" si="18"/>
        <v>0</v>
      </c>
      <c r="K24" s="757">
        <f t="shared" si="18"/>
        <v>0</v>
      </c>
      <c r="L24" s="757">
        <f t="shared" si="18"/>
        <v>0</v>
      </c>
      <c r="M24" s="757">
        <f t="shared" si="18"/>
        <v>0</v>
      </c>
      <c r="N24" s="757">
        <f t="shared" si="10"/>
        <v>0</v>
      </c>
      <c r="O24" s="756">
        <f t="shared" si="19"/>
        <v>0</v>
      </c>
      <c r="P24" s="767">
        <v>0</v>
      </c>
      <c r="Q24" s="758">
        <f t="shared" si="20"/>
        <v>0</v>
      </c>
      <c r="R24" s="768">
        <v>0</v>
      </c>
      <c r="S24" s="768">
        <v>0</v>
      </c>
      <c r="T24" s="768">
        <v>0</v>
      </c>
      <c r="U24" s="768">
        <v>0</v>
      </c>
      <c r="V24" s="768">
        <v>0</v>
      </c>
      <c r="W24" s="768">
        <v>0</v>
      </c>
      <c r="X24" s="768">
        <v>0</v>
      </c>
      <c r="Y24" s="768">
        <v>0</v>
      </c>
      <c r="Z24" s="760">
        <v>0</v>
      </c>
      <c r="AA24" s="756">
        <f t="shared" si="21"/>
        <v>0</v>
      </c>
      <c r="AB24" s="767">
        <v>0</v>
      </c>
      <c r="AC24" s="758">
        <f t="shared" si="22"/>
        <v>0</v>
      </c>
      <c r="AD24" s="768">
        <v>0</v>
      </c>
      <c r="AE24" s="768">
        <v>0</v>
      </c>
      <c r="AF24" s="768">
        <v>0</v>
      </c>
      <c r="AG24" s="768">
        <v>0</v>
      </c>
      <c r="AH24" s="768">
        <v>0</v>
      </c>
      <c r="AI24" s="768">
        <v>0</v>
      </c>
      <c r="AJ24" s="768">
        <v>0</v>
      </c>
      <c r="AK24" s="768">
        <v>0</v>
      </c>
      <c r="AL24" s="760">
        <v>0</v>
      </c>
      <c r="AM24" s="756">
        <f t="shared" si="23"/>
        <v>0</v>
      </c>
      <c r="AN24" s="767">
        <v>0</v>
      </c>
      <c r="AO24" s="758">
        <f t="shared" si="24"/>
        <v>0</v>
      </c>
      <c r="AP24" s="768">
        <v>0</v>
      </c>
      <c r="AQ24" s="768">
        <v>0</v>
      </c>
      <c r="AR24" s="768">
        <v>0</v>
      </c>
      <c r="AS24" s="768">
        <v>0</v>
      </c>
      <c r="AT24" s="768">
        <v>0</v>
      </c>
      <c r="AU24" s="768">
        <v>0</v>
      </c>
      <c r="AV24" s="768">
        <v>0</v>
      </c>
      <c r="AW24" s="768">
        <v>0</v>
      </c>
      <c r="AX24" s="760">
        <v>0</v>
      </c>
      <c r="AY24" s="756">
        <f t="shared" si="25"/>
        <v>0</v>
      </c>
      <c r="AZ24" s="767"/>
      <c r="BA24" s="758">
        <f t="shared" si="26"/>
        <v>0</v>
      </c>
      <c r="BB24" s="768"/>
      <c r="BC24" s="768"/>
      <c r="BD24" s="768"/>
      <c r="BE24" s="768"/>
      <c r="BF24" s="768">
        <v>0</v>
      </c>
      <c r="BG24" s="768"/>
      <c r="BH24" s="768"/>
      <c r="BI24" s="768"/>
      <c r="BJ24" s="760"/>
      <c r="BK24" s="756">
        <f t="shared" si="27"/>
        <v>0</v>
      </c>
      <c r="BL24" s="767">
        <v>0</v>
      </c>
      <c r="BM24" s="758">
        <f t="shared" si="28"/>
        <v>0</v>
      </c>
      <c r="BN24" s="768">
        <v>0</v>
      </c>
      <c r="BO24" s="768">
        <v>0</v>
      </c>
      <c r="BP24" s="768">
        <v>0</v>
      </c>
      <c r="BQ24" s="768">
        <v>0</v>
      </c>
      <c r="BR24" s="768">
        <v>0</v>
      </c>
      <c r="BS24" s="768">
        <v>0</v>
      </c>
      <c r="BT24" s="768">
        <v>0</v>
      </c>
      <c r="BU24" s="768">
        <v>0</v>
      </c>
      <c r="BV24" s="760">
        <v>0</v>
      </c>
      <c r="BW24" s="756">
        <f t="shared" si="29"/>
        <v>0</v>
      </c>
      <c r="BX24" s="767">
        <v>0</v>
      </c>
      <c r="BY24" s="758">
        <f t="shared" si="30"/>
        <v>0</v>
      </c>
      <c r="BZ24" s="768">
        <v>0</v>
      </c>
      <c r="CA24" s="768">
        <v>0</v>
      </c>
      <c r="CB24" s="768">
        <v>0</v>
      </c>
      <c r="CC24" s="768">
        <v>0</v>
      </c>
      <c r="CD24" s="768">
        <v>0</v>
      </c>
      <c r="CE24" s="768">
        <v>0</v>
      </c>
      <c r="CF24" s="768">
        <v>0</v>
      </c>
      <c r="CG24" s="768">
        <v>0</v>
      </c>
      <c r="CH24" s="760">
        <v>0</v>
      </c>
      <c r="CI24" s="756">
        <f t="shared" si="31"/>
        <v>1</v>
      </c>
      <c r="CJ24" s="767">
        <v>0</v>
      </c>
      <c r="CK24" s="758">
        <f t="shared" si="32"/>
        <v>0</v>
      </c>
      <c r="CL24" s="768"/>
      <c r="CM24" s="768">
        <v>0</v>
      </c>
      <c r="CN24" s="768">
        <v>0</v>
      </c>
      <c r="CO24" s="768">
        <v>1</v>
      </c>
      <c r="CP24" s="768"/>
      <c r="CQ24" s="768"/>
      <c r="CR24" s="768"/>
      <c r="CS24" s="768"/>
      <c r="CT24" s="760"/>
      <c r="CU24" s="756">
        <f t="shared" si="33"/>
        <v>0</v>
      </c>
      <c r="CV24" s="767">
        <v>0</v>
      </c>
      <c r="CW24" s="758">
        <f t="shared" si="34"/>
        <v>0</v>
      </c>
      <c r="CX24" s="768">
        <v>0</v>
      </c>
      <c r="CY24" s="768">
        <v>0</v>
      </c>
      <c r="CZ24" s="768">
        <v>0</v>
      </c>
      <c r="DA24" s="768">
        <v>0</v>
      </c>
      <c r="DB24" s="768">
        <v>0</v>
      </c>
      <c r="DC24" s="768">
        <v>0</v>
      </c>
      <c r="DD24" s="768">
        <v>0</v>
      </c>
      <c r="DE24" s="768">
        <v>0</v>
      </c>
      <c r="DF24" s="760">
        <v>0</v>
      </c>
      <c r="DH24" s="388"/>
    </row>
    <row r="25" spans="1:112" ht="21" customHeight="1">
      <c r="A25" s="480" t="s">
        <v>52</v>
      </c>
      <c r="B25" s="393" t="s">
        <v>149</v>
      </c>
      <c r="C25" s="756">
        <f t="shared" si="17"/>
        <v>1044</v>
      </c>
      <c r="D25" s="757">
        <f t="shared" si="11"/>
        <v>384</v>
      </c>
      <c r="E25" s="758">
        <f t="shared" si="12"/>
        <v>532</v>
      </c>
      <c r="F25" s="757">
        <f t="shared" si="18"/>
        <v>18</v>
      </c>
      <c r="G25" s="757">
        <f t="shared" si="18"/>
        <v>514</v>
      </c>
      <c r="H25" s="757">
        <f t="shared" si="18"/>
        <v>0</v>
      </c>
      <c r="I25" s="757">
        <f t="shared" si="18"/>
        <v>99</v>
      </c>
      <c r="J25" s="757">
        <f t="shared" si="18"/>
        <v>29</v>
      </c>
      <c r="K25" s="757">
        <f t="shared" si="18"/>
        <v>0</v>
      </c>
      <c r="L25" s="757">
        <f t="shared" si="18"/>
        <v>0</v>
      </c>
      <c r="M25" s="757">
        <f t="shared" si="18"/>
        <v>0</v>
      </c>
      <c r="N25" s="757">
        <f t="shared" si="10"/>
        <v>0</v>
      </c>
      <c r="O25" s="756">
        <f t="shared" si="19"/>
        <v>30</v>
      </c>
      <c r="P25" s="767">
        <v>4</v>
      </c>
      <c r="Q25" s="758">
        <f t="shared" si="20"/>
        <v>25</v>
      </c>
      <c r="R25" s="768">
        <v>0</v>
      </c>
      <c r="S25" s="768">
        <v>25</v>
      </c>
      <c r="T25" s="768">
        <v>0</v>
      </c>
      <c r="U25" s="768">
        <v>0</v>
      </c>
      <c r="V25" s="768">
        <v>1</v>
      </c>
      <c r="W25" s="768">
        <v>0</v>
      </c>
      <c r="X25" s="768">
        <v>0</v>
      </c>
      <c r="Y25" s="768">
        <v>0</v>
      </c>
      <c r="Z25" s="760">
        <v>0</v>
      </c>
      <c r="AA25" s="756">
        <f t="shared" si="21"/>
        <v>163</v>
      </c>
      <c r="AB25" s="767">
        <v>55</v>
      </c>
      <c r="AC25" s="758">
        <f t="shared" si="22"/>
        <v>105</v>
      </c>
      <c r="AD25" s="768">
        <v>9</v>
      </c>
      <c r="AE25" s="768">
        <v>96</v>
      </c>
      <c r="AF25" s="768">
        <v>0</v>
      </c>
      <c r="AG25" s="768">
        <v>3</v>
      </c>
      <c r="AH25" s="768">
        <v>0</v>
      </c>
      <c r="AI25" s="768">
        <v>0</v>
      </c>
      <c r="AJ25" s="768">
        <v>0</v>
      </c>
      <c r="AK25" s="768">
        <v>0</v>
      </c>
      <c r="AL25" s="769">
        <v>0</v>
      </c>
      <c r="AM25" s="756">
        <f t="shared" si="23"/>
        <v>97</v>
      </c>
      <c r="AN25" s="767">
        <v>37</v>
      </c>
      <c r="AO25" s="758">
        <f t="shared" si="24"/>
        <v>45</v>
      </c>
      <c r="AP25" s="768">
        <v>0</v>
      </c>
      <c r="AQ25" s="768">
        <v>45</v>
      </c>
      <c r="AR25" s="768">
        <v>0</v>
      </c>
      <c r="AS25" s="768">
        <v>9</v>
      </c>
      <c r="AT25" s="768">
        <v>6</v>
      </c>
      <c r="AU25" s="768">
        <v>0</v>
      </c>
      <c r="AV25" s="768">
        <v>0</v>
      </c>
      <c r="AW25" s="768">
        <v>0</v>
      </c>
      <c r="AX25" s="760">
        <v>0</v>
      </c>
      <c r="AY25" s="756">
        <f t="shared" si="25"/>
        <v>46</v>
      </c>
      <c r="AZ25" s="767">
        <v>14</v>
      </c>
      <c r="BA25" s="758">
        <f t="shared" si="26"/>
        <v>26</v>
      </c>
      <c r="BB25" s="768"/>
      <c r="BC25" s="768">
        <v>26</v>
      </c>
      <c r="BD25" s="768"/>
      <c r="BE25" s="768">
        <v>1</v>
      </c>
      <c r="BF25" s="768">
        <v>5</v>
      </c>
      <c r="BG25" s="768"/>
      <c r="BH25" s="768"/>
      <c r="BI25" s="768"/>
      <c r="BJ25" s="760"/>
      <c r="BK25" s="756">
        <f t="shared" si="27"/>
        <v>199</v>
      </c>
      <c r="BL25" s="767">
        <v>57</v>
      </c>
      <c r="BM25" s="758">
        <f t="shared" si="28"/>
        <v>120</v>
      </c>
      <c r="BN25" s="768">
        <v>9</v>
      </c>
      <c r="BO25" s="768">
        <v>111</v>
      </c>
      <c r="BP25" s="768">
        <v>0</v>
      </c>
      <c r="BQ25" s="768">
        <v>14</v>
      </c>
      <c r="BR25" s="768">
        <v>8</v>
      </c>
      <c r="BS25" s="768">
        <v>0</v>
      </c>
      <c r="BT25" s="768">
        <v>0</v>
      </c>
      <c r="BU25" s="768">
        <v>0</v>
      </c>
      <c r="BV25" s="760">
        <v>0</v>
      </c>
      <c r="BW25" s="756">
        <f t="shared" si="29"/>
        <v>159</v>
      </c>
      <c r="BX25" s="767">
        <v>94</v>
      </c>
      <c r="BY25" s="758">
        <f t="shared" si="30"/>
        <v>43</v>
      </c>
      <c r="BZ25" s="768">
        <v>0</v>
      </c>
      <c r="CA25" s="768">
        <v>43</v>
      </c>
      <c r="CB25" s="768">
        <v>0</v>
      </c>
      <c r="CC25" s="768">
        <v>21</v>
      </c>
      <c r="CD25" s="768">
        <v>1</v>
      </c>
      <c r="CE25" s="768">
        <v>0</v>
      </c>
      <c r="CF25" s="768">
        <v>0</v>
      </c>
      <c r="CG25" s="768">
        <v>0</v>
      </c>
      <c r="CH25" s="760">
        <v>0</v>
      </c>
      <c r="CI25" s="756">
        <f t="shared" si="31"/>
        <v>100</v>
      </c>
      <c r="CJ25" s="767">
        <v>40</v>
      </c>
      <c r="CK25" s="758">
        <f t="shared" si="32"/>
        <v>48</v>
      </c>
      <c r="CL25" s="768">
        <v>0</v>
      </c>
      <c r="CM25" s="768">
        <v>48</v>
      </c>
      <c r="CN25" s="768">
        <v>0</v>
      </c>
      <c r="CO25" s="768">
        <v>8</v>
      </c>
      <c r="CP25" s="768">
        <v>4</v>
      </c>
      <c r="CQ25" s="768">
        <v>0</v>
      </c>
      <c r="CR25" s="768">
        <v>0</v>
      </c>
      <c r="CS25" s="768">
        <v>0</v>
      </c>
      <c r="CT25" s="760">
        <v>0</v>
      </c>
      <c r="CU25" s="756">
        <f t="shared" si="33"/>
        <v>250</v>
      </c>
      <c r="CV25" s="767">
        <v>83</v>
      </c>
      <c r="CW25" s="758">
        <f t="shared" si="34"/>
        <v>120</v>
      </c>
      <c r="CX25" s="768">
        <v>0</v>
      </c>
      <c r="CY25" s="768">
        <v>120</v>
      </c>
      <c r="CZ25" s="768">
        <v>0</v>
      </c>
      <c r="DA25" s="768">
        <v>43</v>
      </c>
      <c r="DB25" s="768">
        <v>4</v>
      </c>
      <c r="DC25" s="768">
        <v>0</v>
      </c>
      <c r="DD25" s="768">
        <v>0</v>
      </c>
      <c r="DE25" s="768">
        <v>0</v>
      </c>
      <c r="DF25" s="760">
        <v>0</v>
      </c>
      <c r="DH25" s="388"/>
    </row>
    <row r="26" spans="1:112" s="404" customFormat="1" ht="26.25">
      <c r="A26" s="480" t="s">
        <v>533</v>
      </c>
      <c r="B26" s="419" t="s">
        <v>150</v>
      </c>
      <c r="C26" s="770">
        <f>(C18+C19)/C17*100%</f>
        <v>0.7446164798006762</v>
      </c>
      <c r="D26" s="770">
        <f aca="true" t="shared" si="35" ref="D26:BO26">(D18+D19)/D17*100%</f>
        <v>0.4214680347277032</v>
      </c>
      <c r="E26" s="770">
        <f t="shared" si="35"/>
        <v>0.6059957173447538</v>
      </c>
      <c r="F26" s="770">
        <f t="shared" si="35"/>
        <v>0.3684210526315789</v>
      </c>
      <c r="G26" s="770">
        <f t="shared" si="35"/>
        <v>0.6160714285714286</v>
      </c>
      <c r="H26" s="770">
        <f t="shared" si="35"/>
        <v>0.9285714285714286</v>
      </c>
      <c r="I26" s="770">
        <f t="shared" si="35"/>
        <v>0.9036144578313253</v>
      </c>
      <c r="J26" s="770">
        <f t="shared" si="35"/>
        <v>0.16153846153846155</v>
      </c>
      <c r="K26" s="770">
        <f t="shared" si="35"/>
        <v>1</v>
      </c>
      <c r="L26" s="770" t="e">
        <f t="shared" si="35"/>
        <v>#DIV/0!</v>
      </c>
      <c r="M26" s="770">
        <f t="shared" si="35"/>
        <v>1</v>
      </c>
      <c r="N26" s="770">
        <f t="shared" si="35"/>
        <v>0.8823529411764706</v>
      </c>
      <c r="O26" s="770">
        <f t="shared" si="35"/>
        <v>0.7230769230769231</v>
      </c>
      <c r="P26" s="770">
        <f t="shared" si="35"/>
        <v>0.6111111111111112</v>
      </c>
      <c r="Q26" s="770">
        <f t="shared" si="35"/>
        <v>0.34375</v>
      </c>
      <c r="R26" s="770">
        <f t="shared" si="35"/>
        <v>1</v>
      </c>
      <c r="S26" s="770">
        <f t="shared" si="35"/>
        <v>0.3</v>
      </c>
      <c r="T26" s="770">
        <f t="shared" si="35"/>
        <v>1</v>
      </c>
      <c r="U26" s="770">
        <f t="shared" si="35"/>
        <v>1</v>
      </c>
      <c r="V26" s="770">
        <f t="shared" si="35"/>
        <v>0</v>
      </c>
      <c r="W26" s="770" t="e">
        <f t="shared" si="35"/>
        <v>#DIV/0!</v>
      </c>
      <c r="X26" s="770" t="e">
        <f t="shared" si="35"/>
        <v>#DIV/0!</v>
      </c>
      <c r="Y26" s="770">
        <f t="shared" si="35"/>
        <v>1</v>
      </c>
      <c r="Z26" s="770">
        <f t="shared" si="35"/>
        <v>0.8936170212765957</v>
      </c>
      <c r="AA26" s="770">
        <f t="shared" si="35"/>
        <v>0.7141518275538894</v>
      </c>
      <c r="AB26" s="770">
        <f t="shared" si="35"/>
        <v>0.34220532319391633</v>
      </c>
      <c r="AC26" s="770">
        <f t="shared" si="35"/>
        <v>0.6333333333333333</v>
      </c>
      <c r="AD26" s="770">
        <f t="shared" si="35"/>
        <v>0.3125</v>
      </c>
      <c r="AE26" s="770">
        <f t="shared" si="35"/>
        <v>0.6716417910447762</v>
      </c>
      <c r="AF26" s="770" t="e">
        <f t="shared" si="35"/>
        <v>#DIV/0!</v>
      </c>
      <c r="AG26" s="770">
        <f t="shared" si="35"/>
        <v>0.9333333333333333</v>
      </c>
      <c r="AH26" s="770" t="e">
        <f t="shared" si="35"/>
        <v>#DIV/0!</v>
      </c>
      <c r="AI26" s="770">
        <f t="shared" si="35"/>
        <v>1</v>
      </c>
      <c r="AJ26" s="770" t="e">
        <f t="shared" si="35"/>
        <v>#DIV/0!</v>
      </c>
      <c r="AK26" s="770" t="e">
        <f t="shared" si="35"/>
        <v>#DIV/0!</v>
      </c>
      <c r="AL26" s="770">
        <f t="shared" si="35"/>
        <v>0.8523002421307506</v>
      </c>
      <c r="AM26" s="770">
        <f t="shared" si="35"/>
        <v>0.7672131147540984</v>
      </c>
      <c r="AN26" s="770">
        <f t="shared" si="35"/>
        <v>0.4262295081967213</v>
      </c>
      <c r="AO26" s="770">
        <f t="shared" si="35"/>
        <v>0.6363636363636364</v>
      </c>
      <c r="AP26" s="770" t="e">
        <f t="shared" si="35"/>
        <v>#DIV/0!</v>
      </c>
      <c r="AQ26" s="770">
        <f t="shared" si="35"/>
        <v>0.6363636363636364</v>
      </c>
      <c r="AR26" s="770" t="e">
        <f t="shared" si="35"/>
        <v>#DIV/0!</v>
      </c>
      <c r="AS26" s="770">
        <f t="shared" si="35"/>
        <v>0.92</v>
      </c>
      <c r="AT26" s="770">
        <f t="shared" si="35"/>
        <v>0.25</v>
      </c>
      <c r="AU26" s="770" t="e">
        <f t="shared" si="35"/>
        <v>#DIV/0!</v>
      </c>
      <c r="AV26" s="770" t="e">
        <f t="shared" si="35"/>
        <v>#DIV/0!</v>
      </c>
      <c r="AW26" s="770" t="e">
        <f t="shared" si="35"/>
        <v>#DIV/0!</v>
      </c>
      <c r="AX26" s="770">
        <f t="shared" si="35"/>
        <v>0.9128630705394191</v>
      </c>
      <c r="AY26" s="770">
        <f t="shared" si="35"/>
        <v>0.9037854889589906</v>
      </c>
      <c r="AZ26" s="770">
        <f t="shared" si="35"/>
        <v>0.7643979057591623</v>
      </c>
      <c r="BA26" s="770">
        <f t="shared" si="35"/>
        <v>0.896551724137931</v>
      </c>
      <c r="BB26" s="770" t="e">
        <f t="shared" si="35"/>
        <v>#DIV/0!</v>
      </c>
      <c r="BC26" s="770">
        <f t="shared" si="35"/>
        <v>0.896551724137931</v>
      </c>
      <c r="BD26" s="770">
        <f t="shared" si="35"/>
        <v>1</v>
      </c>
      <c r="BE26" s="770">
        <f t="shared" si="35"/>
        <v>0.9815950920245399</v>
      </c>
      <c r="BF26" s="770">
        <f t="shared" si="35"/>
        <v>0.4</v>
      </c>
      <c r="BG26" s="770" t="e">
        <f t="shared" si="35"/>
        <v>#DIV/0!</v>
      </c>
      <c r="BH26" s="770" t="e">
        <f t="shared" si="35"/>
        <v>#DIV/0!</v>
      </c>
      <c r="BI26" s="770" t="e">
        <f t="shared" si="35"/>
        <v>#DIV/0!</v>
      </c>
      <c r="BJ26" s="770">
        <f t="shared" si="35"/>
        <v>0.9711934156378601</v>
      </c>
      <c r="BK26" s="770">
        <f t="shared" si="35"/>
        <v>0.7472527472527473</v>
      </c>
      <c r="BL26" s="770">
        <f t="shared" si="35"/>
        <v>0.4396135265700483</v>
      </c>
      <c r="BM26" s="770">
        <f t="shared" si="35"/>
        <v>0.5128205128205128</v>
      </c>
      <c r="BN26" s="770">
        <f t="shared" si="35"/>
        <v>0</v>
      </c>
      <c r="BO26" s="770">
        <f t="shared" si="35"/>
        <v>0.5263157894736842</v>
      </c>
      <c r="BP26" s="770">
        <f aca="true" t="shared" si="36" ref="BP26:DF26">(BP18+BP19)/BP17*100%</f>
        <v>0</v>
      </c>
      <c r="BQ26" s="770">
        <f t="shared" si="36"/>
        <v>0.8847926267281107</v>
      </c>
      <c r="BR26" s="770">
        <f t="shared" si="36"/>
        <v>0.35</v>
      </c>
      <c r="BS26" s="770" t="e">
        <f t="shared" si="36"/>
        <v>#DIV/0!</v>
      </c>
      <c r="BT26" s="770" t="e">
        <f t="shared" si="36"/>
        <v>#DIV/0!</v>
      </c>
      <c r="BU26" s="770" t="e">
        <f t="shared" si="36"/>
        <v>#DIV/0!</v>
      </c>
      <c r="BV26" s="770">
        <f t="shared" si="36"/>
        <v>0.8685446009389671</v>
      </c>
      <c r="BW26" s="770">
        <f t="shared" si="36"/>
        <v>0.6867599569429494</v>
      </c>
      <c r="BX26" s="770">
        <f t="shared" si="36"/>
        <v>0.3755868544600939</v>
      </c>
      <c r="BY26" s="770">
        <f t="shared" si="36"/>
        <v>0.5205479452054794</v>
      </c>
      <c r="BZ26" s="770" t="e">
        <f t="shared" si="36"/>
        <v>#DIV/0!</v>
      </c>
      <c r="CA26" s="770">
        <f t="shared" si="36"/>
        <v>0.5205479452054794</v>
      </c>
      <c r="CB26" s="770">
        <f t="shared" si="36"/>
        <v>1</v>
      </c>
      <c r="CC26" s="770">
        <f t="shared" si="36"/>
        <v>0.8812260536398467</v>
      </c>
      <c r="CD26" s="770">
        <f t="shared" si="36"/>
        <v>0.047619047619047616</v>
      </c>
      <c r="CE26" s="770" t="e">
        <f t="shared" si="36"/>
        <v>#DIV/0!</v>
      </c>
      <c r="CF26" s="770" t="e">
        <f t="shared" si="36"/>
        <v>#DIV/0!</v>
      </c>
      <c r="CG26" s="770" t="e">
        <f t="shared" si="36"/>
        <v>#DIV/0!</v>
      </c>
      <c r="CH26" s="770">
        <f t="shared" si="36"/>
        <v>0.8</v>
      </c>
      <c r="CI26" s="770">
        <f t="shared" si="36"/>
        <v>0.7986270022883295</v>
      </c>
      <c r="CJ26" s="770">
        <f t="shared" si="36"/>
        <v>0.4246575342465753</v>
      </c>
      <c r="CK26" s="770">
        <f t="shared" si="36"/>
        <v>0.6274509803921569</v>
      </c>
      <c r="CL26" s="770" t="e">
        <f t="shared" si="36"/>
        <v>#DIV/0!</v>
      </c>
      <c r="CM26" s="770">
        <f t="shared" si="36"/>
        <v>0.6274509803921569</v>
      </c>
      <c r="CN26" s="770" t="e">
        <f t="shared" si="36"/>
        <v>#DIV/0!</v>
      </c>
      <c r="CO26" s="770">
        <f t="shared" si="36"/>
        <v>0.944954128440367</v>
      </c>
      <c r="CP26" s="770">
        <f t="shared" si="36"/>
        <v>0.125</v>
      </c>
      <c r="CQ26" s="770" t="e">
        <f t="shared" si="36"/>
        <v>#DIV/0!</v>
      </c>
      <c r="CR26" s="770" t="e">
        <f t="shared" si="36"/>
        <v>#DIV/0!</v>
      </c>
      <c r="CS26" s="770" t="e">
        <f t="shared" si="36"/>
        <v>#DIV/0!</v>
      </c>
      <c r="CT26" s="770">
        <f t="shared" si="36"/>
        <v>0.9627659574468085</v>
      </c>
      <c r="CU26" s="770">
        <f t="shared" si="36"/>
        <v>0.6873614190687362</v>
      </c>
      <c r="CV26" s="770">
        <f t="shared" si="36"/>
        <v>0.18333333333333332</v>
      </c>
      <c r="CW26" s="770">
        <f t="shared" si="36"/>
        <v>0.673469387755102</v>
      </c>
      <c r="CX26" s="770" t="e">
        <f t="shared" si="36"/>
        <v>#DIV/0!</v>
      </c>
      <c r="CY26" s="770">
        <f t="shared" si="36"/>
        <v>0.673469387755102</v>
      </c>
      <c r="CZ26" s="770">
        <f t="shared" si="36"/>
        <v>1</v>
      </c>
      <c r="DA26" s="770">
        <f t="shared" si="36"/>
        <v>0.8414239482200647</v>
      </c>
      <c r="DB26" s="770">
        <f t="shared" si="36"/>
        <v>0.05405405405405406</v>
      </c>
      <c r="DC26" s="770" t="e">
        <f t="shared" si="36"/>
        <v>#DIV/0!</v>
      </c>
      <c r="DD26" s="770" t="e">
        <f t="shared" si="36"/>
        <v>#DIV/0!</v>
      </c>
      <c r="DE26" s="770" t="e">
        <f t="shared" si="36"/>
        <v>#DIV/0!</v>
      </c>
      <c r="DF26" s="770">
        <f t="shared" si="36"/>
        <v>0.8926380368098159</v>
      </c>
      <c r="DG26" s="742"/>
      <c r="DH26" s="388"/>
    </row>
    <row r="27" spans="3:111" ht="15.75">
      <c r="C27" s="771"/>
      <c r="D27" s="771"/>
      <c r="E27" s="771"/>
      <c r="F27" s="771"/>
      <c r="G27" s="771"/>
      <c r="H27" s="771"/>
      <c r="I27" s="1423"/>
      <c r="J27" s="1423"/>
      <c r="K27" s="1423"/>
      <c r="L27" s="1423"/>
      <c r="M27" s="1423"/>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2"/>
      <c r="AY27" s="772"/>
      <c r="AZ27" s="772"/>
      <c r="BA27" s="772"/>
      <c r="BB27" s="772"/>
      <c r="BC27" s="772"/>
      <c r="BD27" s="772"/>
      <c r="BE27" s="772"/>
      <c r="BF27" s="772"/>
      <c r="BG27" s="772"/>
      <c r="BH27" s="772"/>
      <c r="BI27" s="772"/>
      <c r="BJ27" s="772"/>
      <c r="BK27" s="772"/>
      <c r="BL27" s="772"/>
      <c r="BM27" s="772"/>
      <c r="BN27" s="772"/>
      <c r="BO27" s="772"/>
      <c r="BP27" s="772"/>
      <c r="BQ27" s="772"/>
      <c r="BR27" s="772"/>
      <c r="BS27" s="772"/>
      <c r="BT27" s="772"/>
      <c r="BU27" s="772"/>
      <c r="BV27" s="772"/>
      <c r="BW27" s="772"/>
      <c r="BX27" s="772"/>
      <c r="BY27" s="772"/>
      <c r="BZ27" s="772"/>
      <c r="CA27" s="772"/>
      <c r="CB27" s="772"/>
      <c r="CC27" s="772"/>
      <c r="CD27" s="772"/>
      <c r="CE27" s="772"/>
      <c r="CF27" s="772"/>
      <c r="CG27" s="772"/>
      <c r="CH27" s="772"/>
      <c r="CI27" s="772"/>
      <c r="CJ27" s="772"/>
      <c r="CK27" s="772"/>
      <c r="CL27" s="772"/>
      <c r="CM27" s="772"/>
      <c r="CN27" s="772"/>
      <c r="CO27" s="772"/>
      <c r="CP27" s="772"/>
      <c r="CQ27" s="772"/>
      <c r="CR27" s="772"/>
      <c r="CS27" s="772"/>
      <c r="CT27" s="772"/>
      <c r="CU27" s="772"/>
      <c r="CV27" s="772"/>
      <c r="CW27" s="772"/>
      <c r="CX27" s="772"/>
      <c r="CY27" s="772"/>
      <c r="CZ27" s="772"/>
      <c r="DA27" s="772"/>
      <c r="DB27" s="772"/>
      <c r="DC27" s="772"/>
      <c r="DD27" s="772"/>
      <c r="DE27" s="772"/>
      <c r="DF27" s="772"/>
      <c r="DG27" s="772"/>
    </row>
    <row r="28" spans="3:111" ht="16.5">
      <c r="C28" s="773"/>
      <c r="D28" s="773"/>
      <c r="E28" s="773"/>
      <c r="F28" s="772"/>
      <c r="G28" s="772"/>
      <c r="H28" s="772"/>
      <c r="I28" s="774"/>
      <c r="J28" s="774"/>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2"/>
      <c r="AY28" s="772"/>
      <c r="AZ28" s="772"/>
      <c r="BA28" s="772"/>
      <c r="BB28" s="772"/>
      <c r="BC28" s="772"/>
      <c r="BD28" s="772"/>
      <c r="BE28" s="772"/>
      <c r="BF28" s="772"/>
      <c r="BG28" s="772"/>
      <c r="BH28" s="772"/>
      <c r="BI28" s="772"/>
      <c r="BJ28" s="772"/>
      <c r="BK28" s="772"/>
      <c r="BL28" s="772"/>
      <c r="BM28" s="772"/>
      <c r="BN28" s="772"/>
      <c r="BO28" s="772"/>
      <c r="BP28" s="772"/>
      <c r="BQ28" s="772"/>
      <c r="BR28" s="772"/>
      <c r="BS28" s="772"/>
      <c r="BT28" s="772"/>
      <c r="BU28" s="772"/>
      <c r="BV28" s="772"/>
      <c r="BW28" s="772"/>
      <c r="BX28" s="772"/>
      <c r="BY28" s="772"/>
      <c r="BZ28" s="772"/>
      <c r="CA28" s="772"/>
      <c r="CB28" s="772"/>
      <c r="CC28" s="772"/>
      <c r="CD28" s="772"/>
      <c r="CE28" s="772"/>
      <c r="CF28" s="772"/>
      <c r="CG28" s="772"/>
      <c r="CH28" s="772"/>
      <c r="CI28" s="772"/>
      <c r="CJ28" s="772"/>
      <c r="CK28" s="772"/>
      <c r="CL28" s="772"/>
      <c r="CM28" s="772"/>
      <c r="CN28" s="772"/>
      <c r="CO28" s="772"/>
      <c r="CP28" s="772"/>
      <c r="CQ28" s="772"/>
      <c r="CR28" s="772"/>
      <c r="CS28" s="772"/>
      <c r="CT28" s="772"/>
      <c r="CU28" s="772"/>
      <c r="CV28" s="772"/>
      <c r="CW28" s="772"/>
      <c r="CX28" s="772"/>
      <c r="CY28" s="772"/>
      <c r="CZ28" s="772"/>
      <c r="DA28" s="772"/>
      <c r="DB28" s="772"/>
      <c r="DC28" s="772"/>
      <c r="DD28" s="772"/>
      <c r="DE28" s="772"/>
      <c r="DF28" s="772"/>
      <c r="DG28" s="772"/>
    </row>
    <row r="29" spans="3:111" ht="16.5">
      <c r="C29" s="773"/>
      <c r="D29" s="773"/>
      <c r="E29" s="773"/>
      <c r="F29" s="772"/>
      <c r="G29" s="772"/>
      <c r="H29" s="772"/>
      <c r="I29" s="774"/>
      <c r="J29" s="774"/>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772"/>
      <c r="BA29" s="772"/>
      <c r="BB29" s="772"/>
      <c r="BC29" s="772"/>
      <c r="BD29" s="772"/>
      <c r="BE29" s="772"/>
      <c r="BF29" s="772"/>
      <c r="BG29" s="772"/>
      <c r="BH29" s="772"/>
      <c r="BI29" s="772"/>
      <c r="BJ29" s="772"/>
      <c r="BK29" s="772"/>
      <c r="BL29" s="772"/>
      <c r="BM29" s="772"/>
      <c r="BN29" s="772"/>
      <c r="BO29" s="772"/>
      <c r="BP29" s="772"/>
      <c r="BQ29" s="772"/>
      <c r="BR29" s="772"/>
      <c r="BS29" s="772"/>
      <c r="BT29" s="772"/>
      <c r="BU29" s="772"/>
      <c r="BV29" s="772"/>
      <c r="BW29" s="772"/>
      <c r="BX29" s="772"/>
      <c r="BY29" s="772"/>
      <c r="BZ29" s="772"/>
      <c r="CA29" s="772"/>
      <c r="CB29" s="772"/>
      <c r="CC29" s="772"/>
      <c r="CD29" s="772"/>
      <c r="CE29" s="772"/>
      <c r="CF29" s="772"/>
      <c r="CG29" s="772"/>
      <c r="CH29" s="772"/>
      <c r="CI29" s="772"/>
      <c r="CJ29" s="772"/>
      <c r="CK29" s="772"/>
      <c r="CL29" s="772"/>
      <c r="CM29" s="772"/>
      <c r="CN29" s="772"/>
      <c r="CO29" s="772"/>
      <c r="CP29" s="772"/>
      <c r="CQ29" s="772"/>
      <c r="CR29" s="772"/>
      <c r="CS29" s="772"/>
      <c r="CT29" s="772"/>
      <c r="CU29" s="772"/>
      <c r="CV29" s="772"/>
      <c r="CW29" s="772"/>
      <c r="CX29" s="772"/>
      <c r="CY29" s="772"/>
      <c r="CZ29" s="772"/>
      <c r="DA29" s="772"/>
      <c r="DB29" s="772"/>
      <c r="DC29" s="772"/>
      <c r="DD29" s="772"/>
      <c r="DE29" s="772"/>
      <c r="DF29" s="772"/>
      <c r="DG29" s="772"/>
    </row>
    <row r="30" spans="3:111" ht="16.5">
      <c r="C30" s="773"/>
      <c r="D30" s="773"/>
      <c r="E30" s="773"/>
      <c r="F30" s="772" t="s">
        <v>581</v>
      </c>
      <c r="G30" s="772"/>
      <c r="H30" s="772"/>
      <c r="I30" s="1428"/>
      <c r="J30" s="1428"/>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772"/>
      <c r="BC30" s="772"/>
      <c r="BD30" s="772"/>
      <c r="BE30" s="772"/>
      <c r="BF30" s="772"/>
      <c r="BG30" s="772"/>
      <c r="BH30" s="772"/>
      <c r="BI30" s="772"/>
      <c r="BJ30" s="772"/>
      <c r="BK30" s="772"/>
      <c r="BL30" s="772"/>
      <c r="BM30" s="772"/>
      <c r="BN30" s="772"/>
      <c r="BO30" s="772"/>
      <c r="BP30" s="772"/>
      <c r="BQ30" s="772"/>
      <c r="BR30" s="772"/>
      <c r="BS30" s="772"/>
      <c r="BT30" s="772"/>
      <c r="BU30" s="772"/>
      <c r="BV30" s="772"/>
      <c r="BW30" s="772"/>
      <c r="BX30" s="772"/>
      <c r="BY30" s="772"/>
      <c r="BZ30" s="772"/>
      <c r="CA30" s="772"/>
      <c r="CB30" s="772"/>
      <c r="CC30" s="772"/>
      <c r="CD30" s="772"/>
      <c r="CE30" s="772"/>
      <c r="CF30" s="772"/>
      <c r="CG30" s="772"/>
      <c r="CH30" s="772"/>
      <c r="CI30" s="772"/>
      <c r="CJ30" s="772"/>
      <c r="CK30" s="772"/>
      <c r="CL30" s="772"/>
      <c r="CM30" s="772"/>
      <c r="CN30" s="772"/>
      <c r="CO30" s="772"/>
      <c r="CP30" s="772"/>
      <c r="CQ30" s="772"/>
      <c r="CR30" s="772"/>
      <c r="CS30" s="772"/>
      <c r="CT30" s="772"/>
      <c r="CU30" s="772"/>
      <c r="CV30" s="772"/>
      <c r="CW30" s="772"/>
      <c r="CX30" s="772"/>
      <c r="CY30" s="772"/>
      <c r="CZ30" s="772"/>
      <c r="DA30" s="772"/>
      <c r="DB30" s="772"/>
      <c r="DC30" s="772"/>
      <c r="DD30" s="772"/>
      <c r="DE30" s="772"/>
      <c r="DF30" s="772"/>
      <c r="DG30" s="772"/>
    </row>
    <row r="31" spans="3:111" ht="16.5">
      <c r="C31" s="773"/>
      <c r="D31" s="773" t="s">
        <v>581</v>
      </c>
      <c r="E31" s="773"/>
      <c r="F31" s="772"/>
      <c r="G31" s="772"/>
      <c r="H31" s="772"/>
      <c r="I31" s="1423"/>
      <c r="J31" s="1423"/>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2"/>
      <c r="BY31" s="772"/>
      <c r="BZ31" s="772"/>
      <c r="CA31" s="772"/>
      <c r="CB31" s="772"/>
      <c r="CC31" s="772"/>
      <c r="CD31" s="772"/>
      <c r="CE31" s="772"/>
      <c r="CF31" s="772"/>
      <c r="CG31" s="772"/>
      <c r="CH31" s="772"/>
      <c r="CI31" s="772"/>
      <c r="CJ31" s="772"/>
      <c r="CK31" s="772"/>
      <c r="CL31" s="772"/>
      <c r="CM31" s="772"/>
      <c r="CN31" s="772"/>
      <c r="CO31" s="772"/>
      <c r="CP31" s="772"/>
      <c r="CQ31" s="772"/>
      <c r="CR31" s="772"/>
      <c r="CS31" s="772"/>
      <c r="CT31" s="772"/>
      <c r="CU31" s="772"/>
      <c r="CV31" s="772"/>
      <c r="CW31" s="772"/>
      <c r="CX31" s="772"/>
      <c r="CY31" s="772"/>
      <c r="CZ31" s="772"/>
      <c r="DA31" s="772"/>
      <c r="DB31" s="772"/>
      <c r="DC31" s="772"/>
      <c r="DD31" s="772"/>
      <c r="DE31" s="772"/>
      <c r="DF31" s="772"/>
      <c r="DG31" s="772"/>
    </row>
    <row r="32" spans="3:111" ht="15">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c r="AR32" s="772"/>
      <c r="AS32" s="772"/>
      <c r="AT32" s="772"/>
      <c r="AU32" s="772"/>
      <c r="AV32" s="772"/>
      <c r="AW32" s="772"/>
      <c r="AX32" s="772"/>
      <c r="AY32" s="772"/>
      <c r="AZ32" s="772"/>
      <c r="BA32" s="772"/>
      <c r="BB32" s="772"/>
      <c r="BC32" s="772"/>
      <c r="BD32" s="772"/>
      <c r="BE32" s="772"/>
      <c r="BF32" s="772"/>
      <c r="BG32" s="772"/>
      <c r="BH32" s="772"/>
      <c r="BI32" s="772"/>
      <c r="BJ32" s="772"/>
      <c r="BK32" s="772"/>
      <c r="BL32" s="772"/>
      <c r="BM32" s="772"/>
      <c r="BN32" s="772"/>
      <c r="BO32" s="772"/>
      <c r="BP32" s="772"/>
      <c r="BQ32" s="772"/>
      <c r="BR32" s="772"/>
      <c r="BS32" s="772"/>
      <c r="BT32" s="772"/>
      <c r="BU32" s="772"/>
      <c r="BV32" s="772"/>
      <c r="BW32" s="772"/>
      <c r="BX32" s="772"/>
      <c r="BY32" s="772"/>
      <c r="BZ32" s="772"/>
      <c r="CA32" s="772"/>
      <c r="CB32" s="772"/>
      <c r="CC32" s="772"/>
      <c r="CD32" s="772"/>
      <c r="CE32" s="772"/>
      <c r="CF32" s="772"/>
      <c r="CG32" s="772"/>
      <c r="CH32" s="772"/>
      <c r="CI32" s="772"/>
      <c r="CJ32" s="772"/>
      <c r="CK32" s="772"/>
      <c r="CL32" s="772"/>
      <c r="CM32" s="772"/>
      <c r="CN32" s="772"/>
      <c r="CO32" s="772"/>
      <c r="CP32" s="772"/>
      <c r="CQ32" s="772"/>
      <c r="CR32" s="772"/>
      <c r="CS32" s="772"/>
      <c r="CT32" s="772"/>
      <c r="CU32" s="772"/>
      <c r="CV32" s="772"/>
      <c r="CW32" s="772"/>
      <c r="CX32" s="772"/>
      <c r="CY32" s="772"/>
      <c r="CZ32" s="772"/>
      <c r="DA32" s="772"/>
      <c r="DB32" s="772"/>
      <c r="DC32" s="772"/>
      <c r="DD32" s="772"/>
      <c r="DE32" s="772"/>
      <c r="DF32" s="772"/>
      <c r="DG32" s="772"/>
    </row>
    <row r="33" spans="3:13" ht="17.25">
      <c r="C33" s="772"/>
      <c r="D33" s="772"/>
      <c r="E33" s="772"/>
      <c r="F33" s="772"/>
      <c r="G33" s="772"/>
      <c r="H33" s="772"/>
      <c r="I33" s="1425"/>
      <c r="J33" s="1425"/>
      <c r="K33" s="772"/>
      <c r="L33" s="772"/>
      <c r="M33" s="772"/>
    </row>
    <row r="34" spans="3:13" ht="15">
      <c r="C34" s="772"/>
      <c r="D34" s="772"/>
      <c r="E34" s="772"/>
      <c r="F34" s="772"/>
      <c r="G34" s="772"/>
      <c r="H34" s="772"/>
      <c r="I34" s="1424"/>
      <c r="J34" s="1424"/>
      <c r="K34" s="772"/>
      <c r="L34" s="772"/>
      <c r="M34" s="772"/>
    </row>
    <row r="35" spans="3:13" ht="15">
      <c r="C35" s="772"/>
      <c r="D35" s="772"/>
      <c r="E35" s="772"/>
      <c r="F35" s="772"/>
      <c r="G35" s="772"/>
      <c r="H35" s="772"/>
      <c r="I35" s="1424"/>
      <c r="J35" s="1424"/>
      <c r="K35" s="772"/>
      <c r="L35" s="772"/>
      <c r="M35" s="772"/>
    </row>
    <row r="36" spans="3:13" ht="15">
      <c r="C36" s="772"/>
      <c r="D36" s="772"/>
      <c r="E36" s="772"/>
      <c r="F36" s="772"/>
      <c r="G36" s="772"/>
      <c r="H36" s="772"/>
      <c r="I36" s="1424"/>
      <c r="J36" s="1424"/>
      <c r="K36" s="772"/>
      <c r="L36" s="772"/>
      <c r="M36" s="772"/>
    </row>
    <row r="37" spans="3:13" ht="15">
      <c r="C37" s="772"/>
      <c r="D37" s="772"/>
      <c r="E37" s="772"/>
      <c r="F37" s="772"/>
      <c r="G37" s="772"/>
      <c r="H37" s="772"/>
      <c r="I37" s="1424"/>
      <c r="J37" s="1424"/>
      <c r="K37" s="772"/>
      <c r="L37" s="772"/>
      <c r="M37" s="772"/>
    </row>
    <row r="38" spans="3:13" ht="15">
      <c r="C38" s="772"/>
      <c r="D38" s="772"/>
      <c r="E38" s="772"/>
      <c r="F38" s="772"/>
      <c r="G38" s="772"/>
      <c r="H38" s="772"/>
      <c r="I38" s="1424"/>
      <c r="J38" s="1424"/>
      <c r="K38" s="772"/>
      <c r="L38" s="772"/>
      <c r="M38" s="772"/>
    </row>
    <row r="39" spans="3:13" ht="15">
      <c r="C39" s="772"/>
      <c r="D39" s="772"/>
      <c r="E39" s="772"/>
      <c r="F39" s="772"/>
      <c r="G39" s="772"/>
      <c r="H39" s="772"/>
      <c r="I39" s="776"/>
      <c r="J39" s="776"/>
      <c r="K39" s="772"/>
      <c r="L39" s="772"/>
      <c r="M39" s="772"/>
    </row>
    <row r="40" spans="3:13" ht="17.25">
      <c r="C40" s="386"/>
      <c r="D40" s="386"/>
      <c r="E40" s="386"/>
      <c r="F40" s="386"/>
      <c r="G40" s="775"/>
      <c r="H40" s="775"/>
      <c r="I40" s="772"/>
      <c r="J40" s="772"/>
      <c r="K40" s="772"/>
      <c r="L40" s="772"/>
      <c r="M40" s="772"/>
    </row>
    <row r="41" spans="3:13" ht="15.75">
      <c r="C41" s="386"/>
      <c r="D41" s="386"/>
      <c r="E41" s="386"/>
      <c r="F41" s="386"/>
      <c r="G41" s="776"/>
      <c r="H41" s="776"/>
      <c r="I41" s="772"/>
      <c r="J41" s="772"/>
      <c r="K41" s="777"/>
      <c r="L41" s="777"/>
      <c r="M41" s="777"/>
    </row>
    <row r="42" spans="3:13" ht="15">
      <c r="C42" s="386"/>
      <c r="D42" s="386"/>
      <c r="E42" s="386"/>
      <c r="F42" s="386"/>
      <c r="G42" s="776"/>
      <c r="H42" s="776"/>
      <c r="I42" s="772"/>
      <c r="J42" s="772"/>
      <c r="K42" s="772"/>
      <c r="L42" s="772"/>
      <c r="M42" s="772"/>
    </row>
    <row r="43" spans="3:13" ht="15">
      <c r="C43" s="386"/>
      <c r="D43" s="386"/>
      <c r="E43" s="386"/>
      <c r="F43" s="386"/>
      <c r="G43" s="776"/>
      <c r="H43" s="776"/>
      <c r="I43" s="772"/>
      <c r="J43" s="772"/>
      <c r="K43" s="772"/>
      <c r="L43" s="772"/>
      <c r="M43" s="772"/>
    </row>
    <row r="44" spans="3:13" ht="15">
      <c r="C44" s="386"/>
      <c r="D44" s="386"/>
      <c r="E44" s="386"/>
      <c r="F44" s="386"/>
      <c r="G44" s="776"/>
      <c r="H44" s="776"/>
      <c r="I44" s="772"/>
      <c r="J44" s="772"/>
      <c r="K44" s="772"/>
      <c r="L44" s="772"/>
      <c r="M44" s="772"/>
    </row>
    <row r="45" spans="3:13" ht="15">
      <c r="C45" s="772"/>
      <c r="D45" s="772"/>
      <c r="E45" s="772"/>
      <c r="F45" s="772"/>
      <c r="G45" s="772"/>
      <c r="H45" s="772"/>
      <c r="I45" s="772"/>
      <c r="J45" s="772"/>
      <c r="K45" s="772"/>
      <c r="L45" s="772"/>
      <c r="M45" s="772"/>
    </row>
    <row r="46" spans="3:13" ht="15">
      <c r="C46" s="772"/>
      <c r="D46" s="772"/>
      <c r="E46" s="772"/>
      <c r="F46" s="772"/>
      <c r="G46" s="772"/>
      <c r="H46" s="772"/>
      <c r="I46" s="772"/>
      <c r="J46" s="772"/>
      <c r="K46" s="772"/>
      <c r="L46" s="772"/>
      <c r="M46" s="772"/>
    </row>
    <row r="47" spans="3:13" ht="15">
      <c r="C47" s="772"/>
      <c r="D47" s="772"/>
      <c r="E47" s="772"/>
      <c r="F47" s="772"/>
      <c r="G47" s="772"/>
      <c r="H47" s="772"/>
      <c r="I47" s="772"/>
      <c r="J47" s="772"/>
      <c r="K47" s="772"/>
      <c r="L47" s="772"/>
      <c r="M47" s="772"/>
    </row>
    <row r="48" spans="3:13" ht="15">
      <c r="C48" s="772"/>
      <c r="D48" s="772"/>
      <c r="E48" s="772"/>
      <c r="F48" s="772"/>
      <c r="G48" s="772"/>
      <c r="H48" s="772"/>
      <c r="I48" s="772"/>
      <c r="J48" s="772"/>
      <c r="K48" s="772"/>
      <c r="L48" s="772"/>
      <c r="M48" s="772"/>
    </row>
    <row r="49" spans="3:13" ht="15">
      <c r="C49" s="772"/>
      <c r="D49" s="772"/>
      <c r="E49" s="772"/>
      <c r="F49" s="772"/>
      <c r="G49" s="772"/>
      <c r="H49" s="772"/>
      <c r="I49" s="772"/>
      <c r="J49" s="772"/>
      <c r="K49" s="772"/>
      <c r="L49" s="772"/>
      <c r="M49" s="772"/>
    </row>
    <row r="50" spans="3:13" ht="15">
      <c r="C50" s="772"/>
      <c r="D50" s="772"/>
      <c r="E50" s="772"/>
      <c r="F50" s="772"/>
      <c r="G50" s="772"/>
      <c r="H50" s="772"/>
      <c r="I50" s="772"/>
      <c r="J50" s="772"/>
      <c r="K50" s="772"/>
      <c r="L50" s="772"/>
      <c r="M50" s="772"/>
    </row>
    <row r="51" spans="3:13" ht="15">
      <c r="C51" s="772"/>
      <c r="D51" s="772"/>
      <c r="E51" s="772"/>
      <c r="F51" s="772"/>
      <c r="G51" s="772"/>
      <c r="H51" s="772"/>
      <c r="I51" s="772"/>
      <c r="J51" s="772"/>
      <c r="K51" s="772"/>
      <c r="L51" s="772"/>
      <c r="M51" s="772"/>
    </row>
    <row r="52" spans="3:13" ht="15">
      <c r="C52" s="772"/>
      <c r="D52" s="772"/>
      <c r="E52" s="772"/>
      <c r="F52" s="772"/>
      <c r="G52" s="772"/>
      <c r="H52" s="772"/>
      <c r="I52" s="772"/>
      <c r="J52" s="772"/>
      <c r="K52" s="772"/>
      <c r="L52" s="772"/>
      <c r="M52" s="772"/>
    </row>
    <row r="53" spans="3:13" ht="15">
      <c r="C53" s="772"/>
      <c r="D53" s="772"/>
      <c r="E53" s="772"/>
      <c r="F53" s="772"/>
      <c r="G53" s="772"/>
      <c r="H53" s="772"/>
      <c r="I53" s="772"/>
      <c r="J53" s="772"/>
      <c r="K53" s="772"/>
      <c r="L53" s="772"/>
      <c r="M53" s="772"/>
    </row>
    <row r="54" spans="3:13" ht="15">
      <c r="C54" s="772"/>
      <c r="D54" s="772"/>
      <c r="E54" s="772"/>
      <c r="F54" s="772"/>
      <c r="G54" s="772"/>
      <c r="H54" s="772"/>
      <c r="I54" s="772"/>
      <c r="J54" s="772"/>
      <c r="K54" s="772"/>
      <c r="L54" s="772"/>
      <c r="M54" s="772"/>
    </row>
    <row r="55" spans="3:13" ht="15">
      <c r="C55" s="772"/>
      <c r="D55" s="772"/>
      <c r="E55" s="772"/>
      <c r="F55" s="772"/>
      <c r="G55" s="772"/>
      <c r="H55" s="772"/>
      <c r="I55" s="772"/>
      <c r="J55" s="772"/>
      <c r="K55" s="772"/>
      <c r="L55" s="772"/>
      <c r="M55" s="772"/>
    </row>
    <row r="56" spans="3:13" ht="15">
      <c r="C56" s="772"/>
      <c r="D56" s="772"/>
      <c r="E56" s="772"/>
      <c r="F56" s="772"/>
      <c r="G56" s="772"/>
      <c r="H56" s="772"/>
      <c r="I56" s="772"/>
      <c r="J56" s="772"/>
      <c r="K56" s="772"/>
      <c r="L56" s="772"/>
      <c r="M56" s="772"/>
    </row>
    <row r="57" spans="3:13" ht="15">
      <c r="C57" s="772"/>
      <c r="D57" s="772"/>
      <c r="E57" s="772"/>
      <c r="F57" s="772"/>
      <c r="G57" s="772"/>
      <c r="H57" s="772"/>
      <c r="I57" s="772"/>
      <c r="J57" s="772"/>
      <c r="K57" s="772"/>
      <c r="L57" s="772"/>
      <c r="M57" s="772"/>
    </row>
    <row r="58" spans="3:13" ht="15">
      <c r="C58" s="772"/>
      <c r="D58" s="772"/>
      <c r="E58" s="772"/>
      <c r="F58" s="772"/>
      <c r="G58" s="772"/>
      <c r="H58" s="772"/>
      <c r="I58" s="772"/>
      <c r="J58" s="772"/>
      <c r="K58" s="772"/>
      <c r="L58" s="772"/>
      <c r="M58" s="772"/>
    </row>
    <row r="59" spans="3:13" ht="15">
      <c r="C59" s="772"/>
      <c r="D59" s="772"/>
      <c r="E59" s="772"/>
      <c r="F59" s="772"/>
      <c r="G59" s="772"/>
      <c r="H59" s="772"/>
      <c r="I59" s="772"/>
      <c r="J59" s="772"/>
      <c r="K59" s="772"/>
      <c r="L59" s="772"/>
      <c r="M59" s="772"/>
    </row>
    <row r="60" spans="3:13" ht="15">
      <c r="C60" s="772"/>
      <c r="D60" s="772"/>
      <c r="E60" s="772"/>
      <c r="F60" s="772"/>
      <c r="G60" s="772"/>
      <c r="H60" s="772"/>
      <c r="I60" s="772"/>
      <c r="J60" s="772"/>
      <c r="K60" s="772"/>
      <c r="L60" s="772"/>
      <c r="M60" s="772"/>
    </row>
    <row r="61" spans="3:13" ht="15">
      <c r="C61" s="772"/>
      <c r="D61" s="772"/>
      <c r="E61" s="772"/>
      <c r="F61" s="772"/>
      <c r="G61" s="772"/>
      <c r="H61" s="772"/>
      <c r="I61" s="772"/>
      <c r="J61" s="772"/>
      <c r="K61" s="772"/>
      <c r="L61" s="772"/>
      <c r="M61" s="772"/>
    </row>
    <row r="62" spans="3:13" ht="15">
      <c r="C62" s="772"/>
      <c r="D62" s="772"/>
      <c r="E62" s="772"/>
      <c r="F62" s="772"/>
      <c r="G62" s="772"/>
      <c r="H62" s="772"/>
      <c r="I62" s="772"/>
      <c r="J62" s="772"/>
      <c r="K62" s="772"/>
      <c r="L62" s="772"/>
      <c r="M62" s="772"/>
    </row>
  </sheetData>
  <sheetProtection/>
  <mergeCells count="144">
    <mergeCell ref="L5:N5"/>
    <mergeCell ref="BL6:BV6"/>
    <mergeCell ref="AZ7:AZ9"/>
    <mergeCell ref="A1:B1"/>
    <mergeCell ref="D1:K1"/>
    <mergeCell ref="L1:P4"/>
    <mergeCell ref="D2:K2"/>
    <mergeCell ref="D3:K3"/>
    <mergeCell ref="AA5:AL5"/>
    <mergeCell ref="AM5:AX5"/>
    <mergeCell ref="AY5:BJ5"/>
    <mergeCell ref="DH8:DI8"/>
    <mergeCell ref="BW5:CH5"/>
    <mergeCell ref="AH7:AH9"/>
    <mergeCell ref="AI7:AI9"/>
    <mergeCell ref="CE7:CE9"/>
    <mergeCell ref="BD7:BD9"/>
    <mergeCell ref="BA8:BA9"/>
    <mergeCell ref="BB8:BC8"/>
    <mergeCell ref="AU7:AU9"/>
    <mergeCell ref="A10:B10"/>
    <mergeCell ref="A6:B9"/>
    <mergeCell ref="CI5:CT5"/>
    <mergeCell ref="CU5:DF5"/>
    <mergeCell ref="O5:Z5"/>
    <mergeCell ref="U7:U9"/>
    <mergeCell ref="BK5:BV5"/>
    <mergeCell ref="O6:O9"/>
    <mergeCell ref="P6:Z6"/>
    <mergeCell ref="N7:N9"/>
    <mergeCell ref="Z7:Z9"/>
    <mergeCell ref="L7:L9"/>
    <mergeCell ref="M7:M9"/>
    <mergeCell ref="Q7:S7"/>
    <mergeCell ref="T7:T9"/>
    <mergeCell ref="Q8:Q9"/>
    <mergeCell ref="R8:S8"/>
    <mergeCell ref="E8:E9"/>
    <mergeCell ref="F8:G8"/>
    <mergeCell ref="P7:P9"/>
    <mergeCell ref="V7:V9"/>
    <mergeCell ref="Y7:Y9"/>
    <mergeCell ref="X7:X9"/>
    <mergeCell ref="W7:W9"/>
    <mergeCell ref="AF7:AF9"/>
    <mergeCell ref="C6:C9"/>
    <mergeCell ref="D6:N6"/>
    <mergeCell ref="J7:J9"/>
    <mergeCell ref="K7:K9"/>
    <mergeCell ref="D7:D9"/>
    <mergeCell ref="E7:G7"/>
    <mergeCell ref="H7:H9"/>
    <mergeCell ref="AB6:AL6"/>
    <mergeCell ref="I7:I9"/>
    <mergeCell ref="AO8:AO9"/>
    <mergeCell ref="AP8:AQ8"/>
    <mergeCell ref="AA6:AA9"/>
    <mergeCell ref="AJ7:AJ9"/>
    <mergeCell ref="AR7:AR9"/>
    <mergeCell ref="AG7:AG9"/>
    <mergeCell ref="AK7:AK9"/>
    <mergeCell ref="AL7:AL9"/>
    <mergeCell ref="AN7:AN9"/>
    <mergeCell ref="AC7:AE7"/>
    <mergeCell ref="BQ7:BQ9"/>
    <mergeCell ref="BG7:BG9"/>
    <mergeCell ref="AM6:AM9"/>
    <mergeCell ref="AN6:AX6"/>
    <mergeCell ref="AO7:AQ7"/>
    <mergeCell ref="BN8:BO8"/>
    <mergeCell ref="AV7:AV9"/>
    <mergeCell ref="AS7:AS9"/>
    <mergeCell ref="BM7:BO7"/>
    <mergeCell ref="AT7:AT9"/>
    <mergeCell ref="BJ7:BJ9"/>
    <mergeCell ref="BM8:BM9"/>
    <mergeCell ref="BP7:BP9"/>
    <mergeCell ref="BK6:BK9"/>
    <mergeCell ref="DE7:DE9"/>
    <mergeCell ref="CU6:CU9"/>
    <mergeCell ref="CV6:DF6"/>
    <mergeCell ref="DB7:DB9"/>
    <mergeCell ref="DC7:DC9"/>
    <mergeCell ref="DF7:DF9"/>
    <mergeCell ref="CZ7:CZ9"/>
    <mergeCell ref="DA7:DA9"/>
    <mergeCell ref="CX8:CY8"/>
    <mergeCell ref="BR7:BR9"/>
    <mergeCell ref="CW8:CW9"/>
    <mergeCell ref="CV7:CV9"/>
    <mergeCell ref="CW7:CY7"/>
    <mergeCell ref="CK7:CM7"/>
    <mergeCell ref="CN7:CN9"/>
    <mergeCell ref="CR7:CR9"/>
    <mergeCell ref="DD7:DD9"/>
    <mergeCell ref="CS7:CS9"/>
    <mergeCell ref="CT7:CT9"/>
    <mergeCell ref="CL8:CM8"/>
    <mergeCell ref="AW7:AW9"/>
    <mergeCell ref="AX7:AX9"/>
    <mergeCell ref="BA7:BC7"/>
    <mergeCell ref="AY6:AY9"/>
    <mergeCell ref="AZ6:BJ6"/>
    <mergeCell ref="BH7:BH9"/>
    <mergeCell ref="BI7:BI9"/>
    <mergeCell ref="CD7:CD9"/>
    <mergeCell ref="CQ7:CQ9"/>
    <mergeCell ref="CK8:CK9"/>
    <mergeCell ref="CJ7:CJ9"/>
    <mergeCell ref="CI6:CI9"/>
    <mergeCell ref="CJ6:CT6"/>
    <mergeCell ref="CF7:CF9"/>
    <mergeCell ref="CO7:CO9"/>
    <mergeCell ref="CP7:CP9"/>
    <mergeCell ref="CC7:CC9"/>
    <mergeCell ref="BW6:BW9"/>
    <mergeCell ref="BX6:CH6"/>
    <mergeCell ref="BX7:BX9"/>
    <mergeCell ref="CG7:CG9"/>
    <mergeCell ref="BZ8:CA8"/>
    <mergeCell ref="CB7:CB9"/>
    <mergeCell ref="BY7:CA7"/>
    <mergeCell ref="BY8:BY9"/>
    <mergeCell ref="CH7:CH9"/>
    <mergeCell ref="BU7:BU9"/>
    <mergeCell ref="BV7:BV9"/>
    <mergeCell ref="BL7:BL9"/>
    <mergeCell ref="I30:J30"/>
    <mergeCell ref="I27:J27"/>
    <mergeCell ref="K27:M27"/>
    <mergeCell ref="BS7:BS9"/>
    <mergeCell ref="BT7:BT9"/>
    <mergeCell ref="BE7:BE9"/>
    <mergeCell ref="BF7:BF9"/>
    <mergeCell ref="AC8:AC9"/>
    <mergeCell ref="AD8:AE8"/>
    <mergeCell ref="I31:J31"/>
    <mergeCell ref="I37:J37"/>
    <mergeCell ref="I38:J38"/>
    <mergeCell ref="I33:J33"/>
    <mergeCell ref="I34:J34"/>
    <mergeCell ref="I35:J35"/>
    <mergeCell ref="I36:J36"/>
    <mergeCell ref="AB7:AB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N637"/>
  <sheetViews>
    <sheetView showZeros="0" view="pageBreakPreview" zoomScaleNormal="80" zoomScaleSheetLayoutView="100" zoomScalePageLayoutView="0" workbookViewId="0" topLeftCell="A19">
      <selection activeCell="H36" sqref="H36"/>
    </sheetView>
  </sheetViews>
  <sheetFormatPr defaultColWidth="9.00390625" defaultRowHeight="15.75"/>
  <cols>
    <col min="1" max="1" width="4.875" style="33" customWidth="1"/>
    <col min="2" max="2" width="49.25390625" style="33" customWidth="1"/>
    <col min="3" max="3" width="36.25390625" style="34" customWidth="1"/>
    <col min="4" max="11" width="11.625" style="34" customWidth="1"/>
    <col min="12" max="12" width="11.625" style="33" customWidth="1"/>
    <col min="13" max="16384" width="9.00390625" style="33" customWidth="1"/>
  </cols>
  <sheetData>
    <row r="1" spans="1:11" s="1" customFormat="1" ht="36" customHeight="1">
      <c r="A1" s="1463" t="s">
        <v>179</v>
      </c>
      <c r="B1" s="1464"/>
      <c r="C1" s="1464"/>
      <c r="D1" s="739"/>
      <c r="E1" s="739"/>
      <c r="F1" s="739"/>
      <c r="G1" s="739"/>
      <c r="H1" s="739"/>
      <c r="I1" s="739"/>
      <c r="J1" s="739"/>
      <c r="K1" s="739"/>
    </row>
    <row r="2" spans="1:3" ht="21.75" customHeight="1">
      <c r="A2" s="1465" t="s">
        <v>69</v>
      </c>
      <c r="B2" s="1465"/>
      <c r="C2" s="477" t="s">
        <v>335</v>
      </c>
    </row>
    <row r="3" spans="1:11" s="934" customFormat="1" ht="21.75" customHeight="1">
      <c r="A3" s="1462" t="s">
        <v>6</v>
      </c>
      <c r="B3" s="1462"/>
      <c r="C3" s="915">
        <v>1</v>
      </c>
      <c r="D3" s="926" t="s">
        <v>662</v>
      </c>
      <c r="E3" s="927" t="s">
        <v>723</v>
      </c>
      <c r="F3" s="928" t="s">
        <v>664</v>
      </c>
      <c r="G3" s="929" t="s">
        <v>665</v>
      </c>
      <c r="H3" s="930" t="s">
        <v>667</v>
      </c>
      <c r="I3" s="931" t="s">
        <v>668</v>
      </c>
      <c r="J3" s="932" t="s">
        <v>666</v>
      </c>
      <c r="K3" s="933" t="s">
        <v>669</v>
      </c>
    </row>
    <row r="4" spans="1:11" ht="17.25" customHeight="1">
      <c r="A4" s="394" t="s">
        <v>51</v>
      </c>
      <c r="B4" s="736" t="s">
        <v>543</v>
      </c>
      <c r="C4" s="924">
        <f aca="true" t="shared" si="0" ref="C4:K4">SUM(C5:C11)</f>
        <v>0</v>
      </c>
      <c r="D4" s="924">
        <f t="shared" si="0"/>
        <v>0</v>
      </c>
      <c r="E4" s="924">
        <f t="shared" si="0"/>
        <v>0</v>
      </c>
      <c r="F4" s="924">
        <f t="shared" si="0"/>
        <v>0</v>
      </c>
      <c r="G4" s="924">
        <f t="shared" si="0"/>
        <v>0</v>
      </c>
      <c r="H4" s="924">
        <f t="shared" si="0"/>
        <v>0</v>
      </c>
      <c r="I4" s="924">
        <f t="shared" si="0"/>
        <v>0</v>
      </c>
      <c r="J4" s="924">
        <f t="shared" si="0"/>
        <v>0</v>
      </c>
      <c r="K4" s="924">
        <f t="shared" si="0"/>
        <v>0</v>
      </c>
    </row>
    <row r="5" spans="1:11" s="6" customFormat="1" ht="17.25" customHeight="1">
      <c r="A5" s="5" t="s">
        <v>53</v>
      </c>
      <c r="B5" s="737" t="s">
        <v>151</v>
      </c>
      <c r="C5" s="760">
        <f>SUM(D5:K5)</f>
        <v>0</v>
      </c>
      <c r="D5" s="925"/>
      <c r="E5" s="925"/>
      <c r="F5" s="925"/>
      <c r="G5" s="925">
        <f>3-1-2</f>
        <v>0</v>
      </c>
      <c r="H5" s="925"/>
      <c r="I5" s="925"/>
      <c r="J5" s="925"/>
      <c r="K5" s="925"/>
    </row>
    <row r="6" spans="1:11" s="6" customFormat="1" ht="17.25" customHeight="1">
      <c r="A6" s="5" t="s">
        <v>54</v>
      </c>
      <c r="B6" s="737" t="s">
        <v>152</v>
      </c>
      <c r="C6" s="760">
        <f aca="true" t="shared" si="1" ref="C6:C29">SUM(D6:K6)</f>
        <v>0</v>
      </c>
      <c r="D6" s="925"/>
      <c r="E6" s="925">
        <f>84-7-77</f>
        <v>0</v>
      </c>
      <c r="F6" s="925"/>
      <c r="G6" s="925">
        <f>10-9-1</f>
        <v>0</v>
      </c>
      <c r="H6" s="925">
        <f>85-1-22-8-2-52</f>
        <v>0</v>
      </c>
      <c r="I6" s="925"/>
      <c r="J6" s="925">
        <f>40-11-5-24</f>
        <v>0</v>
      </c>
      <c r="K6" s="925"/>
    </row>
    <row r="7" spans="1:11" s="6" customFormat="1" ht="17.25" customHeight="1">
      <c r="A7" s="5" t="s">
        <v>139</v>
      </c>
      <c r="B7" s="737" t="s">
        <v>153</v>
      </c>
      <c r="C7" s="760">
        <f t="shared" si="1"/>
        <v>0</v>
      </c>
      <c r="D7" s="925"/>
      <c r="E7" s="925"/>
      <c r="F7" s="925"/>
      <c r="G7" s="925"/>
      <c r="H7" s="925">
        <f>1-1</f>
        <v>0</v>
      </c>
      <c r="I7" s="925">
        <f>1-1</f>
        <v>0</v>
      </c>
      <c r="J7" s="925"/>
      <c r="K7" s="925"/>
    </row>
    <row r="8" spans="1:11" s="6" customFormat="1" ht="17.25" customHeight="1">
      <c r="A8" s="5" t="s">
        <v>141</v>
      </c>
      <c r="B8" s="737" t="s">
        <v>154</v>
      </c>
      <c r="C8" s="760">
        <f t="shared" si="1"/>
        <v>0</v>
      </c>
      <c r="D8" s="925"/>
      <c r="E8" s="925"/>
      <c r="F8" s="925"/>
      <c r="G8" s="925"/>
      <c r="H8" s="925"/>
      <c r="I8" s="925"/>
      <c r="J8" s="925"/>
      <c r="K8" s="925"/>
    </row>
    <row r="9" spans="1:11" s="6" customFormat="1" ht="17.25" customHeight="1">
      <c r="A9" s="5" t="s">
        <v>143</v>
      </c>
      <c r="B9" s="737" t="s">
        <v>155</v>
      </c>
      <c r="C9" s="760">
        <f t="shared" si="1"/>
        <v>0</v>
      </c>
      <c r="D9" s="925"/>
      <c r="E9" s="925"/>
      <c r="F9" s="925"/>
      <c r="G9" s="925"/>
      <c r="H9" s="925"/>
      <c r="I9" s="925"/>
      <c r="J9" s="925"/>
      <c r="K9" s="925"/>
    </row>
    <row r="10" spans="1:11" s="6" customFormat="1" ht="17.25" customHeight="1">
      <c r="A10" s="5" t="s">
        <v>145</v>
      </c>
      <c r="B10" s="737" t="s">
        <v>156</v>
      </c>
      <c r="C10" s="760"/>
      <c r="D10" s="925"/>
      <c r="E10" s="925"/>
      <c r="F10" s="925"/>
      <c r="G10" s="925"/>
      <c r="H10" s="925"/>
      <c r="I10" s="925"/>
      <c r="J10" s="925"/>
      <c r="K10" s="925"/>
    </row>
    <row r="11" spans="1:11" s="6" customFormat="1" ht="17.25" customHeight="1">
      <c r="A11" s="5" t="s">
        <v>147</v>
      </c>
      <c r="B11" s="737" t="s">
        <v>158</v>
      </c>
      <c r="C11" s="760">
        <f t="shared" si="1"/>
        <v>0</v>
      </c>
      <c r="D11" s="925"/>
      <c r="E11" s="925"/>
      <c r="F11" s="925"/>
      <c r="G11" s="925"/>
      <c r="H11" s="925"/>
      <c r="I11" s="925"/>
      <c r="J11" s="925"/>
      <c r="K11" s="925"/>
    </row>
    <row r="12" spans="1:11" s="32" customFormat="1" ht="17.25" customHeight="1">
      <c r="A12" s="394" t="s">
        <v>52</v>
      </c>
      <c r="B12" s="736" t="s">
        <v>542</v>
      </c>
      <c r="C12" s="924">
        <f aca="true" t="shared" si="2" ref="C12:K12">SUM(C13:C14)</f>
        <v>2</v>
      </c>
      <c r="D12" s="756">
        <f t="shared" si="2"/>
        <v>1</v>
      </c>
      <c r="E12" s="756">
        <f t="shared" si="2"/>
        <v>1</v>
      </c>
      <c r="F12" s="756">
        <f t="shared" si="2"/>
        <v>0</v>
      </c>
      <c r="G12" s="756">
        <f t="shared" si="2"/>
        <v>0</v>
      </c>
      <c r="H12" s="756">
        <f t="shared" si="2"/>
        <v>0</v>
      </c>
      <c r="I12" s="756">
        <f t="shared" si="2"/>
        <v>0</v>
      </c>
      <c r="J12" s="756">
        <f t="shared" si="2"/>
        <v>0</v>
      </c>
      <c r="K12" s="756">
        <f t="shared" si="2"/>
        <v>0</v>
      </c>
    </row>
    <row r="13" spans="1:11" s="6" customFormat="1" ht="17.25" customHeight="1">
      <c r="A13" s="5" t="s">
        <v>55</v>
      </c>
      <c r="B13" s="737" t="s">
        <v>157</v>
      </c>
      <c r="C13" s="760">
        <f t="shared" si="1"/>
        <v>2</v>
      </c>
      <c r="D13" s="925">
        <v>1</v>
      </c>
      <c r="E13" s="925">
        <v>1</v>
      </c>
      <c r="F13" s="925"/>
      <c r="G13" s="925"/>
      <c r="H13" s="925"/>
      <c r="I13" s="925"/>
      <c r="J13" s="925"/>
      <c r="K13" s="925"/>
    </row>
    <row r="14" spans="1:11" ht="17.25" customHeight="1">
      <c r="A14" s="5" t="s">
        <v>56</v>
      </c>
      <c r="B14" s="737" t="s">
        <v>158</v>
      </c>
      <c r="C14" s="760">
        <f t="shared" si="1"/>
        <v>0</v>
      </c>
      <c r="D14" s="760"/>
      <c r="E14" s="760"/>
      <c r="F14" s="760"/>
      <c r="G14" s="760"/>
      <c r="H14" s="760"/>
      <c r="I14" s="760"/>
      <c r="J14" s="760"/>
      <c r="K14" s="760"/>
    </row>
    <row r="15" spans="1:11" ht="17.25" customHeight="1">
      <c r="A15" s="394" t="s">
        <v>57</v>
      </c>
      <c r="B15" s="736" t="s">
        <v>148</v>
      </c>
      <c r="C15" s="924">
        <f aca="true" t="shared" si="3" ref="C15:K15">SUM(C16:C18)</f>
        <v>2</v>
      </c>
      <c r="D15" s="924">
        <f t="shared" si="3"/>
        <v>0</v>
      </c>
      <c r="E15" s="924">
        <f t="shared" si="3"/>
        <v>0</v>
      </c>
      <c r="F15" s="924">
        <f t="shared" si="3"/>
        <v>1</v>
      </c>
      <c r="G15" s="924">
        <f t="shared" si="3"/>
        <v>0</v>
      </c>
      <c r="H15" s="924">
        <f t="shared" si="3"/>
        <v>0</v>
      </c>
      <c r="I15" s="924">
        <f t="shared" si="3"/>
        <v>1</v>
      </c>
      <c r="J15" s="924">
        <f t="shared" si="3"/>
        <v>0</v>
      </c>
      <c r="K15" s="924">
        <f t="shared" si="3"/>
        <v>0</v>
      </c>
    </row>
    <row r="16" spans="1:11" ht="17.25" customHeight="1">
      <c r="A16" s="5" t="s">
        <v>159</v>
      </c>
      <c r="B16" s="738" t="s">
        <v>160</v>
      </c>
      <c r="C16" s="760">
        <f t="shared" si="1"/>
        <v>0</v>
      </c>
      <c r="D16" s="760">
        <f>9-9</f>
        <v>0</v>
      </c>
      <c r="E16" s="760"/>
      <c r="F16" s="760"/>
      <c r="G16" s="760"/>
      <c r="H16" s="760">
        <f>69-28-41</f>
        <v>0</v>
      </c>
      <c r="I16" s="760">
        <f>1-1+1-1</f>
        <v>0</v>
      </c>
      <c r="J16" s="760"/>
      <c r="K16" s="760">
        <f>1-1</f>
        <v>0</v>
      </c>
    </row>
    <row r="17" spans="1:11" s="6" customFormat="1" ht="30">
      <c r="A17" s="5" t="s">
        <v>161</v>
      </c>
      <c r="B17" s="737" t="s">
        <v>162</v>
      </c>
      <c r="C17" s="760">
        <f t="shared" si="1"/>
        <v>2</v>
      </c>
      <c r="D17" s="925"/>
      <c r="E17" s="925"/>
      <c r="F17" s="925">
        <f>1</f>
        <v>1</v>
      </c>
      <c r="G17" s="925"/>
      <c r="H17" s="925"/>
      <c r="I17" s="925">
        <f>1</f>
        <v>1</v>
      </c>
      <c r="J17" s="925"/>
      <c r="K17" s="925"/>
    </row>
    <row r="18" spans="1:11" s="6" customFormat="1" ht="21" customHeight="1">
      <c r="A18" s="5" t="s">
        <v>163</v>
      </c>
      <c r="B18" s="737" t="s">
        <v>164</v>
      </c>
      <c r="C18" s="760">
        <f t="shared" si="1"/>
        <v>0</v>
      </c>
      <c r="D18" s="925"/>
      <c r="E18" s="925"/>
      <c r="F18" s="925"/>
      <c r="G18" s="925"/>
      <c r="H18" s="925"/>
      <c r="I18" s="925"/>
      <c r="J18" s="925"/>
      <c r="K18" s="925"/>
    </row>
    <row r="19" spans="1:11" s="6" customFormat="1" ht="17.25" customHeight="1">
      <c r="A19" s="394" t="s">
        <v>72</v>
      </c>
      <c r="B19" s="736" t="s">
        <v>541</v>
      </c>
      <c r="C19" s="924">
        <f aca="true" t="shared" si="4" ref="C19:K19">SUM(C20:C25)</f>
        <v>3</v>
      </c>
      <c r="D19" s="756">
        <f t="shared" si="4"/>
        <v>0</v>
      </c>
      <c r="E19" s="756">
        <f t="shared" si="4"/>
        <v>3</v>
      </c>
      <c r="F19" s="756">
        <f t="shared" si="4"/>
        <v>0</v>
      </c>
      <c r="G19" s="756">
        <f t="shared" si="4"/>
        <v>0</v>
      </c>
      <c r="H19" s="756">
        <f t="shared" si="4"/>
        <v>0</v>
      </c>
      <c r="I19" s="756">
        <f t="shared" si="4"/>
        <v>0</v>
      </c>
      <c r="J19" s="756">
        <f t="shared" si="4"/>
        <v>0</v>
      </c>
      <c r="K19" s="756">
        <f t="shared" si="4"/>
        <v>0</v>
      </c>
    </row>
    <row r="20" spans="1:11" s="6" customFormat="1" ht="17.25" customHeight="1">
      <c r="A20" s="5" t="s">
        <v>165</v>
      </c>
      <c r="B20" s="737" t="s">
        <v>166</v>
      </c>
      <c r="C20" s="760">
        <f t="shared" si="1"/>
        <v>0</v>
      </c>
      <c r="D20" s="925"/>
      <c r="E20" s="925"/>
      <c r="F20" s="925"/>
      <c r="G20" s="925"/>
      <c r="H20" s="925"/>
      <c r="I20" s="925"/>
      <c r="J20" s="925"/>
      <c r="K20" s="925"/>
    </row>
    <row r="21" spans="1:11" s="6" customFormat="1" ht="17.25" customHeight="1">
      <c r="A21" s="5" t="s">
        <v>167</v>
      </c>
      <c r="B21" s="737" t="s">
        <v>168</v>
      </c>
      <c r="C21" s="760">
        <f t="shared" si="1"/>
        <v>0</v>
      </c>
      <c r="D21" s="925"/>
      <c r="E21" s="925"/>
      <c r="F21" s="925"/>
      <c r="G21" s="925"/>
      <c r="H21" s="925"/>
      <c r="I21" s="925"/>
      <c r="J21" s="925"/>
      <c r="K21" s="925"/>
    </row>
    <row r="22" spans="1:11" s="6" customFormat="1" ht="17.25" customHeight="1">
      <c r="A22" s="5" t="s">
        <v>169</v>
      </c>
      <c r="B22" s="737" t="s">
        <v>170</v>
      </c>
      <c r="C22" s="760">
        <f t="shared" si="1"/>
        <v>0</v>
      </c>
      <c r="D22" s="925"/>
      <c r="E22" s="925"/>
      <c r="F22" s="925"/>
      <c r="G22" s="925"/>
      <c r="H22" s="925"/>
      <c r="I22" s="925"/>
      <c r="J22" s="925"/>
      <c r="K22" s="925"/>
    </row>
    <row r="23" spans="1:11" s="6" customFormat="1" ht="17.25" customHeight="1">
      <c r="A23" s="5" t="s">
        <v>171</v>
      </c>
      <c r="B23" s="737" t="s">
        <v>154</v>
      </c>
      <c r="C23" s="760">
        <f t="shared" si="1"/>
        <v>1</v>
      </c>
      <c r="D23" s="925"/>
      <c r="E23" s="925">
        <v>1</v>
      </c>
      <c r="F23" s="925"/>
      <c r="G23" s="925"/>
      <c r="H23" s="925"/>
      <c r="I23" s="925"/>
      <c r="J23" s="925"/>
      <c r="K23" s="925"/>
    </row>
    <row r="24" spans="1:11" s="6" customFormat="1" ht="17.25" customHeight="1">
      <c r="A24" s="5" t="s">
        <v>172</v>
      </c>
      <c r="B24" s="737" t="s">
        <v>155</v>
      </c>
      <c r="C24" s="760">
        <f t="shared" si="1"/>
        <v>2</v>
      </c>
      <c r="D24" s="925"/>
      <c r="E24" s="925">
        <v>2</v>
      </c>
      <c r="F24" s="925"/>
      <c r="G24" s="925"/>
      <c r="H24" s="925"/>
      <c r="I24" s="925"/>
      <c r="J24" s="925"/>
      <c r="K24" s="925"/>
    </row>
    <row r="25" spans="1:11" s="6" customFormat="1" ht="17.25" customHeight="1">
      <c r="A25" s="5" t="s">
        <v>173</v>
      </c>
      <c r="B25" s="737" t="s">
        <v>174</v>
      </c>
      <c r="C25" s="760">
        <f t="shared" si="1"/>
        <v>0</v>
      </c>
      <c r="D25" s="925"/>
      <c r="E25" s="925"/>
      <c r="F25" s="925"/>
      <c r="G25" s="925"/>
      <c r="H25" s="925"/>
      <c r="I25" s="925"/>
      <c r="J25" s="925"/>
      <c r="K25" s="925"/>
    </row>
    <row r="26" spans="1:11" s="6" customFormat="1" ht="17.25" customHeight="1">
      <c r="A26" s="394" t="s">
        <v>73</v>
      </c>
      <c r="B26" s="736" t="s">
        <v>540</v>
      </c>
      <c r="C26" s="924">
        <f aca="true" t="shared" si="5" ref="C26:K26">SUM(C27:C29)</f>
        <v>1037</v>
      </c>
      <c r="D26" s="756">
        <f t="shared" si="5"/>
        <v>30</v>
      </c>
      <c r="E26" s="756">
        <f t="shared" si="5"/>
        <v>158</v>
      </c>
      <c r="F26" s="756">
        <f t="shared" si="5"/>
        <v>100</v>
      </c>
      <c r="G26" s="756">
        <f t="shared" si="5"/>
        <v>47</v>
      </c>
      <c r="H26" s="756">
        <f t="shared" si="5"/>
        <v>157</v>
      </c>
      <c r="I26" s="756">
        <f t="shared" si="5"/>
        <v>104</v>
      </c>
      <c r="J26" s="756">
        <f t="shared" si="5"/>
        <v>199</v>
      </c>
      <c r="K26" s="756">
        <f t="shared" si="5"/>
        <v>242</v>
      </c>
    </row>
    <row r="27" spans="1:11" s="6" customFormat="1" ht="17.25" customHeight="1">
      <c r="A27" s="5" t="s">
        <v>175</v>
      </c>
      <c r="B27" s="948" t="s">
        <v>166</v>
      </c>
      <c r="C27" s="760">
        <f t="shared" si="1"/>
        <v>814</v>
      </c>
      <c r="D27" s="925">
        <v>24</v>
      </c>
      <c r="E27" s="925">
        <v>84</v>
      </c>
      <c r="F27" s="925">
        <v>100</v>
      </c>
      <c r="G27" s="925">
        <v>34</v>
      </c>
      <c r="H27" s="925">
        <v>153</v>
      </c>
      <c r="I27" s="925">
        <v>85</v>
      </c>
      <c r="J27" s="925">
        <v>167</v>
      </c>
      <c r="K27" s="925">
        <v>167</v>
      </c>
    </row>
    <row r="28" spans="1:11" ht="17.25" customHeight="1">
      <c r="A28" s="5" t="s">
        <v>176</v>
      </c>
      <c r="B28" s="948" t="s">
        <v>168</v>
      </c>
      <c r="C28" s="760">
        <f t="shared" si="1"/>
        <v>0</v>
      </c>
      <c r="D28" s="760"/>
      <c r="E28" s="760"/>
      <c r="F28" s="760"/>
      <c r="G28" s="760"/>
      <c r="H28" s="760"/>
      <c r="I28" s="760"/>
      <c r="J28" s="760"/>
      <c r="K28" s="760"/>
    </row>
    <row r="29" spans="1:11" s="999" customFormat="1" ht="17.25" customHeight="1">
      <c r="A29" s="5" t="s">
        <v>177</v>
      </c>
      <c r="B29" s="948" t="s">
        <v>178</v>
      </c>
      <c r="C29" s="760">
        <f t="shared" si="1"/>
        <v>223</v>
      </c>
      <c r="D29" s="925">
        <v>6</v>
      </c>
      <c r="E29" s="925">
        <v>74</v>
      </c>
      <c r="F29" s="925"/>
      <c r="G29" s="925">
        <v>13</v>
      </c>
      <c r="H29" s="925">
        <v>4</v>
      </c>
      <c r="I29" s="925">
        <v>19</v>
      </c>
      <c r="J29" s="925">
        <v>32</v>
      </c>
      <c r="K29" s="925">
        <v>75</v>
      </c>
    </row>
    <row r="30" spans="1:14" ht="30.75" customHeight="1">
      <c r="A30" s="35"/>
      <c r="B30" s="935"/>
      <c r="C30" s="936" t="str">
        <f>'Thong tin'!B8</f>
        <v>Bạc Liêu, ngày 05 tháng 06 năm 2018</v>
      </c>
      <c r="D30" s="35"/>
      <c r="E30" s="35"/>
      <c r="F30" s="35"/>
      <c r="G30" s="35"/>
      <c r="H30" s="35"/>
      <c r="I30" s="35"/>
      <c r="J30" s="35"/>
      <c r="K30" s="35"/>
      <c r="L30" s="35"/>
      <c r="M30" s="35"/>
      <c r="N30" s="35"/>
    </row>
    <row r="31" spans="1:14" ht="22.5" customHeight="1">
      <c r="A31" s="35"/>
      <c r="B31" s="937" t="s">
        <v>4</v>
      </c>
      <c r="C31" s="938" t="str">
        <f>'Thong tin'!B7</f>
        <v>PHÓ CỤC TRƯỞNG</v>
      </c>
      <c r="D31" s="35"/>
      <c r="E31" s="35"/>
      <c r="F31" s="35"/>
      <c r="G31" s="35"/>
      <c r="H31" s="35"/>
      <c r="I31" s="35"/>
      <c r="J31" s="35"/>
      <c r="K31" s="35"/>
      <c r="L31" s="35"/>
      <c r="M31" s="35"/>
      <c r="N31" s="35"/>
    </row>
    <row r="32" spans="1:14" s="36" customFormat="1" ht="18.75">
      <c r="A32" s="939"/>
      <c r="B32" s="940"/>
      <c r="C32" s="422"/>
      <c r="D32" s="939"/>
      <c r="E32" s="939"/>
      <c r="F32" s="939"/>
      <c r="G32" s="939"/>
      <c r="H32" s="939"/>
      <c r="I32" s="939"/>
      <c r="J32" s="939"/>
      <c r="K32" s="939"/>
      <c r="L32" s="939"/>
      <c r="M32" s="939"/>
      <c r="N32" s="939"/>
    </row>
    <row r="33" spans="1:14" ht="15.75" customHeight="1">
      <c r="A33" s="35"/>
      <c r="B33" s="422"/>
      <c r="C33" s="941"/>
      <c r="D33" s="35"/>
      <c r="E33" s="35"/>
      <c r="F33" s="35"/>
      <c r="G33" s="35"/>
      <c r="H33" s="35"/>
      <c r="I33" s="35"/>
      <c r="J33" s="35"/>
      <c r="K33" s="35"/>
      <c r="L33" s="35"/>
      <c r="M33" s="35"/>
      <c r="N33" s="35"/>
    </row>
    <row r="34" spans="1:14" ht="15.75" customHeight="1">
      <c r="A34" s="35"/>
      <c r="B34" s="422"/>
      <c r="C34" s="422"/>
      <c r="D34" s="35"/>
      <c r="E34" s="35"/>
      <c r="F34" s="35"/>
      <c r="G34" s="35"/>
      <c r="H34" s="35"/>
      <c r="I34" s="35"/>
      <c r="J34" s="35"/>
      <c r="K34" s="35"/>
      <c r="L34" s="35"/>
      <c r="M34" s="35"/>
      <c r="N34" s="35"/>
    </row>
    <row r="35" spans="1:14" ht="15.75" customHeight="1">
      <c r="A35" s="35"/>
      <c r="B35" s="422"/>
      <c r="C35" s="941"/>
      <c r="D35" s="35"/>
      <c r="E35" s="35"/>
      <c r="F35" s="35"/>
      <c r="G35" s="35"/>
      <c r="H35" s="35"/>
      <c r="I35" s="35"/>
      <c r="J35" s="35"/>
      <c r="K35" s="35"/>
      <c r="L35" s="35"/>
      <c r="M35" s="35"/>
      <c r="N35" s="35"/>
    </row>
    <row r="36" spans="1:14" ht="15.75" customHeight="1">
      <c r="A36" s="35"/>
      <c r="B36" s="422"/>
      <c r="C36" s="941"/>
      <c r="D36" s="35"/>
      <c r="E36" s="35"/>
      <c r="F36" s="35"/>
      <c r="G36" s="35"/>
      <c r="H36" s="35"/>
      <c r="I36" s="35"/>
      <c r="J36" s="35"/>
      <c r="K36" s="35"/>
      <c r="L36" s="35"/>
      <c r="M36" s="35"/>
      <c r="N36" s="35"/>
    </row>
    <row r="37" spans="1:14" ht="18.75">
      <c r="A37" s="35"/>
      <c r="B37" s="938" t="str">
        <f>'Thong tin'!B5</f>
        <v>Nguyễn Thị Loan Thảo</v>
      </c>
      <c r="C37" s="938" t="str">
        <f>'Thong tin'!B6</f>
        <v>Nguyễn Hữu Bằng</v>
      </c>
      <c r="D37" s="35"/>
      <c r="E37" s="35"/>
      <c r="F37" s="35"/>
      <c r="G37" s="35"/>
      <c r="H37" s="35"/>
      <c r="I37" s="35"/>
      <c r="J37" s="35"/>
      <c r="K37" s="35"/>
      <c r="L37" s="35"/>
      <c r="M37" s="35"/>
      <c r="N37" s="35"/>
    </row>
    <row r="38" spans="1:14" ht="18.75">
      <c r="A38" s="35"/>
      <c r="B38" s="941"/>
      <c r="C38" s="941"/>
      <c r="D38" s="35"/>
      <c r="E38" s="35"/>
      <c r="F38" s="35"/>
      <c r="G38" s="35"/>
      <c r="H38" s="35"/>
      <c r="I38" s="35"/>
      <c r="J38" s="35"/>
      <c r="K38" s="35"/>
      <c r="L38" s="35"/>
      <c r="M38" s="35"/>
      <c r="N38" s="35"/>
    </row>
    <row r="39" spans="1:14" ht="18.75">
      <c r="A39" s="35"/>
      <c r="B39" s="941"/>
      <c r="C39" s="941"/>
      <c r="D39" s="35"/>
      <c r="E39" s="35"/>
      <c r="F39" s="35"/>
      <c r="G39" s="35"/>
      <c r="H39" s="35"/>
      <c r="I39" s="35"/>
      <c r="J39" s="35"/>
      <c r="K39" s="35"/>
      <c r="L39" s="35"/>
      <c r="M39" s="35"/>
      <c r="N39" s="35"/>
    </row>
    <row r="40" spans="1:14" ht="18.75" hidden="1">
      <c r="A40" s="35"/>
      <c r="B40" s="941"/>
      <c r="C40" s="941"/>
      <c r="D40" s="35"/>
      <c r="E40" s="35"/>
      <c r="F40" s="35"/>
      <c r="G40" s="35"/>
      <c r="H40" s="35"/>
      <c r="I40" s="35"/>
      <c r="J40" s="35"/>
      <c r="K40" s="35"/>
      <c r="L40" s="35"/>
      <c r="M40" s="35"/>
      <c r="N40" s="35"/>
    </row>
    <row r="41" spans="1:14" ht="15.75" customHeight="1" hidden="1">
      <c r="A41" s="35"/>
      <c r="B41" s="35"/>
      <c r="C41" s="35"/>
      <c r="D41" s="35"/>
      <c r="E41" s="35"/>
      <c r="F41" s="35"/>
      <c r="G41" s="35"/>
      <c r="H41" s="35"/>
      <c r="I41" s="35"/>
      <c r="J41" s="35"/>
      <c r="K41" s="35"/>
      <c r="L41" s="35"/>
      <c r="M41" s="35"/>
      <c r="N41" s="35"/>
    </row>
    <row r="42" spans="1:14" ht="15.75" hidden="1">
      <c r="A42" s="35"/>
      <c r="B42" s="35"/>
      <c r="C42" s="35"/>
      <c r="D42" s="35"/>
      <c r="E42" s="35"/>
      <c r="F42" s="35"/>
      <c r="G42" s="35"/>
      <c r="H42" s="35"/>
      <c r="I42" s="35"/>
      <c r="J42" s="35"/>
      <c r="K42" s="35"/>
      <c r="L42" s="35"/>
      <c r="M42" s="35"/>
      <c r="N42" s="35"/>
    </row>
    <row r="43" spans="1:14" ht="15.75" hidden="1">
      <c r="A43" s="35"/>
      <c r="B43" s="35"/>
      <c r="C43" s="35"/>
      <c r="D43" s="35"/>
      <c r="E43" s="35"/>
      <c r="F43" s="35"/>
      <c r="G43" s="35"/>
      <c r="H43" s="35"/>
      <c r="I43" s="35"/>
      <c r="J43" s="35"/>
      <c r="K43" s="35"/>
      <c r="L43" s="35"/>
      <c r="M43" s="35"/>
      <c r="N43" s="35"/>
    </row>
    <row r="44" spans="1:14" ht="16.5" customHeight="1" hidden="1">
      <c r="A44" s="1459" t="s">
        <v>179</v>
      </c>
      <c r="B44" s="1460"/>
      <c r="C44" s="1460"/>
      <c r="D44" s="35"/>
      <c r="E44" s="35"/>
      <c r="F44" s="35"/>
      <c r="G44" s="35"/>
      <c r="H44" s="35"/>
      <c r="I44" s="35"/>
      <c r="J44" s="35"/>
      <c r="K44" s="35"/>
      <c r="L44" s="35"/>
      <c r="M44" s="35"/>
      <c r="N44" s="35"/>
    </row>
    <row r="45" spans="1:14" ht="18.75" hidden="1">
      <c r="A45" s="1461" t="s">
        <v>69</v>
      </c>
      <c r="B45" s="1461"/>
      <c r="C45" s="937" t="s">
        <v>335</v>
      </c>
      <c r="D45" s="35"/>
      <c r="E45" s="35"/>
      <c r="F45" s="35"/>
      <c r="G45" s="35"/>
      <c r="H45" s="35"/>
      <c r="I45" s="35"/>
      <c r="J45" s="35"/>
      <c r="K45" s="35"/>
      <c r="L45" s="35"/>
      <c r="M45" s="35"/>
      <c r="N45" s="35"/>
    </row>
    <row r="46" spans="1:14" ht="15.75" hidden="1">
      <c r="A46" s="1458" t="s">
        <v>6</v>
      </c>
      <c r="B46" s="1458"/>
      <c r="C46" s="942">
        <v>1</v>
      </c>
      <c r="D46" s="35"/>
      <c r="E46" s="35"/>
      <c r="F46" s="35"/>
      <c r="G46" s="35"/>
      <c r="H46" s="35"/>
      <c r="I46" s="35"/>
      <c r="J46" s="35"/>
      <c r="K46" s="35"/>
      <c r="L46" s="35"/>
      <c r="M46" s="35"/>
      <c r="N46" s="35"/>
    </row>
    <row r="47" spans="1:14" ht="19.5" customHeight="1" hidden="1">
      <c r="A47" s="943" t="s">
        <v>51</v>
      </c>
      <c r="B47" s="944" t="s">
        <v>343</v>
      </c>
      <c r="C47" s="945">
        <f>SUM(C48:C53)</f>
        <v>0</v>
      </c>
      <c r="D47" s="35"/>
      <c r="E47" s="35"/>
      <c r="F47" s="35"/>
      <c r="G47" s="35"/>
      <c r="H47" s="35"/>
      <c r="I47" s="35"/>
      <c r="J47" s="35"/>
      <c r="K47" s="35"/>
      <c r="L47" s="35"/>
      <c r="M47" s="35"/>
      <c r="N47" s="35"/>
    </row>
    <row r="48" spans="1:14" ht="19.5" customHeight="1" hidden="1">
      <c r="A48" s="942" t="s">
        <v>53</v>
      </c>
      <c r="B48" s="35" t="s">
        <v>151</v>
      </c>
      <c r="C48" s="946"/>
      <c r="D48" s="35"/>
      <c r="E48" s="35"/>
      <c r="F48" s="35"/>
      <c r="G48" s="35"/>
      <c r="H48" s="35"/>
      <c r="I48" s="35"/>
      <c r="J48" s="35"/>
      <c r="K48" s="35"/>
      <c r="L48" s="35"/>
      <c r="M48" s="35"/>
      <c r="N48" s="35"/>
    </row>
    <row r="49" spans="1:14" ht="19.5" customHeight="1" hidden="1">
      <c r="A49" s="942" t="s">
        <v>54</v>
      </c>
      <c r="B49" s="35" t="s">
        <v>152</v>
      </c>
      <c r="C49" s="946"/>
      <c r="D49" s="35"/>
      <c r="E49" s="35"/>
      <c r="F49" s="35"/>
      <c r="G49" s="35"/>
      <c r="H49" s="35"/>
      <c r="I49" s="35"/>
      <c r="J49" s="35"/>
      <c r="K49" s="35"/>
      <c r="L49" s="35"/>
      <c r="M49" s="35"/>
      <c r="N49" s="35"/>
    </row>
    <row r="50" spans="1:14" ht="19.5" customHeight="1" hidden="1">
      <c r="A50" s="942" t="s">
        <v>139</v>
      </c>
      <c r="B50" s="35" t="s">
        <v>153</v>
      </c>
      <c r="C50" s="946"/>
      <c r="D50" s="35"/>
      <c r="E50" s="35"/>
      <c r="F50" s="35"/>
      <c r="G50" s="35"/>
      <c r="H50" s="35"/>
      <c r="I50" s="35"/>
      <c r="J50" s="35"/>
      <c r="K50" s="35"/>
      <c r="L50" s="35"/>
      <c r="M50" s="35"/>
      <c r="N50" s="35"/>
    </row>
    <row r="51" spans="1:14" ht="19.5" customHeight="1" hidden="1">
      <c r="A51" s="942" t="s">
        <v>141</v>
      </c>
      <c r="B51" s="35" t="s">
        <v>154</v>
      </c>
      <c r="C51" s="946"/>
      <c r="D51" s="35"/>
      <c r="E51" s="35"/>
      <c r="F51" s="35"/>
      <c r="G51" s="35"/>
      <c r="H51" s="35"/>
      <c r="I51" s="35"/>
      <c r="J51" s="35"/>
      <c r="K51" s="35"/>
      <c r="L51" s="35"/>
      <c r="M51" s="35"/>
      <c r="N51" s="35"/>
    </row>
    <row r="52" spans="1:14" ht="19.5" customHeight="1" hidden="1">
      <c r="A52" s="942" t="s">
        <v>143</v>
      </c>
      <c r="B52" s="35" t="s">
        <v>155</v>
      </c>
      <c r="C52" s="946"/>
      <c r="D52" s="35"/>
      <c r="E52" s="35"/>
      <c r="F52" s="35"/>
      <c r="G52" s="35"/>
      <c r="H52" s="35"/>
      <c r="I52" s="35"/>
      <c r="J52" s="35"/>
      <c r="K52" s="35"/>
      <c r="L52" s="35"/>
      <c r="M52" s="35"/>
      <c r="N52" s="35"/>
    </row>
    <row r="53" spans="1:14" ht="19.5" customHeight="1" hidden="1">
      <c r="A53" s="942" t="s">
        <v>145</v>
      </c>
      <c r="B53" s="35" t="s">
        <v>156</v>
      </c>
      <c r="C53" s="946"/>
      <c r="D53" s="35"/>
      <c r="E53" s="35"/>
      <c r="F53" s="35"/>
      <c r="G53" s="35"/>
      <c r="H53" s="35"/>
      <c r="I53" s="35"/>
      <c r="J53" s="35"/>
      <c r="K53" s="35"/>
      <c r="L53" s="35"/>
      <c r="M53" s="35"/>
      <c r="N53" s="35"/>
    </row>
    <row r="54" spans="1:14" ht="19.5" customHeight="1" hidden="1">
      <c r="A54" s="943" t="s">
        <v>52</v>
      </c>
      <c r="B54" s="944" t="s">
        <v>341</v>
      </c>
      <c r="C54" s="945">
        <f>SUM(C55:C56)</f>
        <v>0</v>
      </c>
      <c r="D54" s="35"/>
      <c r="E54" s="35"/>
      <c r="F54" s="35"/>
      <c r="G54" s="35"/>
      <c r="H54" s="35"/>
      <c r="I54" s="35"/>
      <c r="J54" s="35"/>
      <c r="K54" s="35"/>
      <c r="L54" s="35"/>
      <c r="M54" s="35"/>
      <c r="N54" s="35"/>
    </row>
    <row r="55" spans="1:14" ht="19.5" customHeight="1" hidden="1">
      <c r="A55" s="942" t="s">
        <v>55</v>
      </c>
      <c r="B55" s="35" t="s">
        <v>157</v>
      </c>
      <c r="C55" s="946"/>
      <c r="D55" s="35"/>
      <c r="E55" s="35"/>
      <c r="F55" s="35"/>
      <c r="G55" s="35"/>
      <c r="H55" s="35"/>
      <c r="I55" s="35"/>
      <c r="J55" s="35"/>
      <c r="K55" s="35"/>
      <c r="L55" s="35"/>
      <c r="M55" s="35"/>
      <c r="N55" s="35"/>
    </row>
    <row r="56" spans="1:14" ht="19.5" customHeight="1" hidden="1">
      <c r="A56" s="942" t="s">
        <v>56</v>
      </c>
      <c r="B56" s="35" t="s">
        <v>158</v>
      </c>
      <c r="C56" s="946"/>
      <c r="D56" s="35"/>
      <c r="E56" s="35"/>
      <c r="F56" s="35"/>
      <c r="G56" s="35"/>
      <c r="H56" s="35"/>
      <c r="I56" s="35"/>
      <c r="J56" s="35"/>
      <c r="K56" s="35"/>
      <c r="L56" s="35"/>
      <c r="M56" s="35"/>
      <c r="N56" s="35"/>
    </row>
    <row r="57" spans="1:14" ht="19.5" customHeight="1" hidden="1">
      <c r="A57" s="943" t="s">
        <v>57</v>
      </c>
      <c r="B57" s="944" t="s">
        <v>148</v>
      </c>
      <c r="C57" s="945">
        <f>SUM(C58:C60)</f>
        <v>0</v>
      </c>
      <c r="D57" s="35"/>
      <c r="E57" s="35"/>
      <c r="F57" s="35"/>
      <c r="G57" s="35"/>
      <c r="H57" s="35"/>
      <c r="I57" s="35"/>
      <c r="J57" s="35"/>
      <c r="K57" s="35"/>
      <c r="L57" s="35"/>
      <c r="M57" s="35"/>
      <c r="N57" s="35"/>
    </row>
    <row r="58" spans="1:14" ht="19.5" customHeight="1" hidden="1">
      <c r="A58" s="942" t="s">
        <v>159</v>
      </c>
      <c r="B58" s="947" t="s">
        <v>160</v>
      </c>
      <c r="C58" s="946"/>
      <c r="D58" s="35"/>
      <c r="E58" s="35"/>
      <c r="F58" s="35"/>
      <c r="G58" s="35"/>
      <c r="H58" s="35"/>
      <c r="I58" s="35"/>
      <c r="J58" s="35"/>
      <c r="K58" s="35"/>
      <c r="L58" s="35"/>
      <c r="M58" s="35"/>
      <c r="N58" s="35"/>
    </row>
    <row r="59" spans="1:14" ht="19.5" customHeight="1" hidden="1">
      <c r="A59" s="942" t="s">
        <v>161</v>
      </c>
      <c r="B59" s="35" t="s">
        <v>162</v>
      </c>
      <c r="C59" s="946"/>
      <c r="D59" s="35"/>
      <c r="E59" s="35"/>
      <c r="F59" s="35"/>
      <c r="G59" s="35"/>
      <c r="H59" s="35"/>
      <c r="I59" s="35"/>
      <c r="J59" s="35"/>
      <c r="K59" s="35"/>
      <c r="L59" s="35"/>
      <c r="M59" s="35"/>
      <c r="N59" s="35"/>
    </row>
    <row r="60" spans="1:14" ht="19.5" customHeight="1" hidden="1">
      <c r="A60" s="942" t="s">
        <v>163</v>
      </c>
      <c r="B60" s="35" t="s">
        <v>164</v>
      </c>
      <c r="C60" s="946"/>
      <c r="D60" s="35"/>
      <c r="E60" s="35"/>
      <c r="F60" s="35"/>
      <c r="G60" s="35"/>
      <c r="H60" s="35"/>
      <c r="I60" s="35"/>
      <c r="J60" s="35"/>
      <c r="K60" s="35"/>
      <c r="L60" s="35"/>
      <c r="M60" s="35"/>
      <c r="N60" s="35"/>
    </row>
    <row r="61" spans="1:14" ht="19.5" customHeight="1" hidden="1">
      <c r="A61" s="943" t="s">
        <v>72</v>
      </c>
      <c r="B61" s="944" t="s">
        <v>342</v>
      </c>
      <c r="C61" s="945">
        <f>SUM(C62:C67)</f>
        <v>0</v>
      </c>
      <c r="D61" s="35"/>
      <c r="E61" s="35"/>
      <c r="F61" s="35"/>
      <c r="G61" s="35"/>
      <c r="H61" s="35"/>
      <c r="I61" s="35"/>
      <c r="J61" s="35"/>
      <c r="K61" s="35"/>
      <c r="L61" s="35"/>
      <c r="M61" s="35"/>
      <c r="N61" s="35"/>
    </row>
    <row r="62" spans="1:14" ht="19.5" customHeight="1" hidden="1">
      <c r="A62" s="942" t="s">
        <v>165</v>
      </c>
      <c r="B62" s="35" t="s">
        <v>166</v>
      </c>
      <c r="C62" s="946"/>
      <c r="D62" s="35"/>
      <c r="E62" s="35"/>
      <c r="F62" s="35"/>
      <c r="G62" s="35"/>
      <c r="H62" s="35"/>
      <c r="I62" s="35"/>
      <c r="J62" s="35"/>
      <c r="K62" s="35"/>
      <c r="L62" s="35"/>
      <c r="M62" s="35"/>
      <c r="N62" s="35"/>
    </row>
    <row r="63" spans="1:14" ht="19.5" customHeight="1" hidden="1">
      <c r="A63" s="942" t="s">
        <v>167</v>
      </c>
      <c r="B63" s="35" t="s">
        <v>168</v>
      </c>
      <c r="C63" s="946"/>
      <c r="D63" s="35"/>
      <c r="E63" s="35"/>
      <c r="F63" s="35"/>
      <c r="G63" s="35"/>
      <c r="H63" s="35"/>
      <c r="I63" s="35"/>
      <c r="J63" s="35"/>
      <c r="K63" s="35"/>
      <c r="L63" s="35"/>
      <c r="M63" s="35"/>
      <c r="N63" s="35"/>
    </row>
    <row r="64" spans="1:14" ht="19.5" customHeight="1" hidden="1">
      <c r="A64" s="942" t="s">
        <v>169</v>
      </c>
      <c r="B64" s="35" t="s">
        <v>170</v>
      </c>
      <c r="C64" s="946"/>
      <c r="D64" s="35"/>
      <c r="E64" s="35"/>
      <c r="F64" s="35"/>
      <c r="G64" s="35"/>
      <c r="H64" s="35"/>
      <c r="I64" s="35"/>
      <c r="J64" s="35"/>
      <c r="K64" s="35"/>
      <c r="L64" s="35"/>
      <c r="M64" s="35"/>
      <c r="N64" s="35"/>
    </row>
    <row r="65" spans="1:14" ht="19.5" customHeight="1" hidden="1">
      <c r="A65" s="942" t="s">
        <v>171</v>
      </c>
      <c r="B65" s="35" t="s">
        <v>154</v>
      </c>
      <c r="C65" s="946"/>
      <c r="D65" s="35"/>
      <c r="E65" s="35"/>
      <c r="F65" s="35"/>
      <c r="G65" s="35"/>
      <c r="H65" s="35"/>
      <c r="I65" s="35"/>
      <c r="J65" s="35"/>
      <c r="K65" s="35"/>
      <c r="L65" s="35"/>
      <c r="M65" s="35"/>
      <c r="N65" s="35"/>
    </row>
    <row r="66" spans="1:14" ht="19.5" customHeight="1" hidden="1">
      <c r="A66" s="942" t="s">
        <v>172</v>
      </c>
      <c r="B66" s="35" t="s">
        <v>155</v>
      </c>
      <c r="C66" s="946"/>
      <c r="D66" s="35"/>
      <c r="E66" s="35"/>
      <c r="F66" s="35"/>
      <c r="G66" s="35"/>
      <c r="H66" s="35"/>
      <c r="I66" s="35"/>
      <c r="J66" s="35"/>
      <c r="K66" s="35"/>
      <c r="L66" s="35"/>
      <c r="M66" s="35"/>
      <c r="N66" s="35"/>
    </row>
    <row r="67" spans="1:14" ht="19.5" customHeight="1" hidden="1">
      <c r="A67" s="942" t="s">
        <v>173</v>
      </c>
      <c r="B67" s="35" t="s">
        <v>174</v>
      </c>
      <c r="C67" s="946"/>
      <c r="D67" s="35"/>
      <c r="E67" s="35"/>
      <c r="F67" s="35"/>
      <c r="G67" s="35"/>
      <c r="H67" s="35"/>
      <c r="I67" s="35"/>
      <c r="J67" s="35"/>
      <c r="K67" s="35"/>
      <c r="L67" s="35"/>
      <c r="M67" s="35"/>
      <c r="N67" s="35"/>
    </row>
    <row r="68" spans="1:14" ht="19.5" customHeight="1" hidden="1">
      <c r="A68" s="943" t="s">
        <v>73</v>
      </c>
      <c r="B68" s="944" t="s">
        <v>344</v>
      </c>
      <c r="C68" s="945">
        <f>SUM(C69:C71)</f>
        <v>25</v>
      </c>
      <c r="D68" s="35"/>
      <c r="E68" s="35"/>
      <c r="F68" s="35"/>
      <c r="G68" s="35"/>
      <c r="H68" s="35"/>
      <c r="I68" s="35"/>
      <c r="J68" s="35"/>
      <c r="K68" s="35"/>
      <c r="L68" s="35"/>
      <c r="M68" s="35"/>
      <c r="N68" s="35"/>
    </row>
    <row r="69" spans="1:14" ht="19.5" customHeight="1" hidden="1">
      <c r="A69" s="942" t="s">
        <v>175</v>
      </c>
      <c r="B69" s="35" t="s">
        <v>166</v>
      </c>
      <c r="C69" s="946">
        <v>25</v>
      </c>
      <c r="D69" s="35"/>
      <c r="E69" s="35"/>
      <c r="F69" s="35"/>
      <c r="G69" s="35"/>
      <c r="H69" s="35"/>
      <c r="I69" s="35"/>
      <c r="J69" s="35"/>
      <c r="K69" s="35"/>
      <c r="L69" s="35"/>
      <c r="M69" s="35"/>
      <c r="N69" s="35"/>
    </row>
    <row r="70" spans="1:14" ht="19.5" customHeight="1" hidden="1">
      <c r="A70" s="942" t="s">
        <v>176</v>
      </c>
      <c r="B70" s="35" t="s">
        <v>168</v>
      </c>
      <c r="C70" s="946">
        <v>0</v>
      </c>
      <c r="D70" s="35"/>
      <c r="E70" s="35"/>
      <c r="F70" s="35"/>
      <c r="G70" s="35"/>
      <c r="H70" s="35"/>
      <c r="I70" s="35"/>
      <c r="J70" s="35"/>
      <c r="K70" s="35"/>
      <c r="L70" s="35"/>
      <c r="M70" s="35"/>
      <c r="N70" s="35"/>
    </row>
    <row r="71" spans="1:14" ht="19.5" customHeight="1" hidden="1">
      <c r="A71" s="942" t="s">
        <v>177</v>
      </c>
      <c r="B71" s="35" t="s">
        <v>178</v>
      </c>
      <c r="C71" s="946">
        <v>0</v>
      </c>
      <c r="D71" s="35"/>
      <c r="E71" s="35"/>
      <c r="F71" s="35"/>
      <c r="G71" s="35"/>
      <c r="H71" s="35"/>
      <c r="I71" s="35"/>
      <c r="J71" s="35"/>
      <c r="K71" s="35"/>
      <c r="L71" s="35"/>
      <c r="M71" s="35"/>
      <c r="N71" s="35"/>
    </row>
    <row r="72" spans="1:14" ht="15.75" hidden="1">
      <c r="A72" s="35"/>
      <c r="B72" s="35"/>
      <c r="C72" s="35"/>
      <c r="D72" s="35"/>
      <c r="E72" s="35"/>
      <c r="F72" s="35"/>
      <c r="G72" s="35"/>
      <c r="H72" s="35"/>
      <c r="I72" s="35"/>
      <c r="J72" s="35"/>
      <c r="K72" s="35"/>
      <c r="L72" s="35"/>
      <c r="M72" s="35"/>
      <c r="N72" s="35"/>
    </row>
    <row r="73" spans="1:14" ht="15.75" hidden="1">
      <c r="A73" s="35"/>
      <c r="B73" s="35"/>
      <c r="C73" s="35"/>
      <c r="D73" s="35"/>
      <c r="E73" s="35"/>
      <c r="F73" s="35"/>
      <c r="G73" s="35"/>
      <c r="H73" s="35"/>
      <c r="I73" s="35"/>
      <c r="J73" s="35"/>
      <c r="K73" s="35"/>
      <c r="L73" s="35"/>
      <c r="M73" s="35"/>
      <c r="N73" s="35"/>
    </row>
    <row r="74" spans="1:14" ht="15.75" hidden="1">
      <c r="A74" s="35"/>
      <c r="B74" s="35"/>
      <c r="C74" s="35"/>
      <c r="D74" s="35"/>
      <c r="E74" s="35"/>
      <c r="F74" s="35"/>
      <c r="G74" s="35"/>
      <c r="H74" s="35"/>
      <c r="I74" s="35"/>
      <c r="J74" s="35"/>
      <c r="K74" s="35"/>
      <c r="L74" s="35"/>
      <c r="M74" s="35"/>
      <c r="N74" s="35"/>
    </row>
    <row r="75" spans="1:14" ht="15.75" hidden="1">
      <c r="A75" s="35"/>
      <c r="B75" s="35"/>
      <c r="C75" s="35"/>
      <c r="D75" s="35"/>
      <c r="E75" s="35"/>
      <c r="F75" s="35"/>
      <c r="G75" s="35"/>
      <c r="H75" s="35"/>
      <c r="I75" s="35"/>
      <c r="J75" s="35"/>
      <c r="K75" s="35"/>
      <c r="L75" s="35"/>
      <c r="M75" s="35"/>
      <c r="N75" s="35"/>
    </row>
    <row r="76" spans="1:14" ht="15.75" hidden="1">
      <c r="A76" s="35"/>
      <c r="B76" s="35"/>
      <c r="C76" s="35"/>
      <c r="D76" s="35"/>
      <c r="E76" s="35"/>
      <c r="F76" s="35"/>
      <c r="G76" s="35"/>
      <c r="H76" s="35"/>
      <c r="I76" s="35"/>
      <c r="J76" s="35"/>
      <c r="K76" s="35"/>
      <c r="L76" s="35"/>
      <c r="M76" s="35"/>
      <c r="N76" s="35"/>
    </row>
    <row r="77" spans="1:14" ht="15.75" hidden="1">
      <c r="A77" s="35"/>
      <c r="B77" s="35"/>
      <c r="C77" s="35"/>
      <c r="D77" s="35"/>
      <c r="E77" s="35"/>
      <c r="F77" s="35"/>
      <c r="G77" s="35"/>
      <c r="H77" s="35"/>
      <c r="I77" s="35"/>
      <c r="J77" s="35"/>
      <c r="K77" s="35"/>
      <c r="L77" s="35"/>
      <c r="M77" s="35"/>
      <c r="N77" s="35"/>
    </row>
    <row r="78" spans="1:14" ht="15.75" hidden="1">
      <c r="A78" s="35"/>
      <c r="B78" s="35"/>
      <c r="C78" s="35"/>
      <c r="D78" s="35"/>
      <c r="E78" s="35"/>
      <c r="F78" s="35"/>
      <c r="G78" s="35"/>
      <c r="H78" s="35"/>
      <c r="I78" s="35"/>
      <c r="J78" s="35"/>
      <c r="K78" s="35"/>
      <c r="L78" s="35"/>
      <c r="M78" s="35"/>
      <c r="N78" s="35"/>
    </row>
    <row r="79" spans="1:14" ht="15.75" customHeight="1" hidden="1">
      <c r="A79" s="35"/>
      <c r="B79" s="35"/>
      <c r="C79" s="35"/>
      <c r="D79" s="35"/>
      <c r="E79" s="35"/>
      <c r="F79" s="35"/>
      <c r="G79" s="35"/>
      <c r="H79" s="35"/>
      <c r="I79" s="35"/>
      <c r="J79" s="35"/>
      <c r="K79" s="35"/>
      <c r="L79" s="35"/>
      <c r="M79" s="35"/>
      <c r="N79" s="35"/>
    </row>
    <row r="80" spans="1:14" ht="15.75" hidden="1">
      <c r="A80" s="35"/>
      <c r="B80" s="35"/>
      <c r="C80" s="35"/>
      <c r="D80" s="35"/>
      <c r="E80" s="35"/>
      <c r="F80" s="35"/>
      <c r="G80" s="35"/>
      <c r="H80" s="35"/>
      <c r="I80" s="35"/>
      <c r="J80" s="35"/>
      <c r="K80" s="35"/>
      <c r="L80" s="35"/>
      <c r="M80" s="35"/>
      <c r="N80" s="35"/>
    </row>
    <row r="81" spans="1:14" ht="15.75" hidden="1">
      <c r="A81" s="35"/>
      <c r="B81" s="35"/>
      <c r="C81" s="35"/>
      <c r="D81" s="35"/>
      <c r="E81" s="35"/>
      <c r="F81" s="35"/>
      <c r="G81" s="35"/>
      <c r="H81" s="35"/>
      <c r="I81" s="35"/>
      <c r="J81" s="35"/>
      <c r="K81" s="35"/>
      <c r="L81" s="35"/>
      <c r="M81" s="35"/>
      <c r="N81" s="35"/>
    </row>
    <row r="82" spans="1:14" ht="16.5" customHeight="1" hidden="1">
      <c r="A82" s="1459" t="s">
        <v>179</v>
      </c>
      <c r="B82" s="1460"/>
      <c r="C82" s="1460"/>
      <c r="D82" s="35"/>
      <c r="E82" s="35"/>
      <c r="F82" s="35"/>
      <c r="G82" s="35"/>
      <c r="H82" s="35"/>
      <c r="I82" s="35"/>
      <c r="J82" s="35"/>
      <c r="K82" s="35"/>
      <c r="L82" s="35"/>
      <c r="M82" s="35"/>
      <c r="N82" s="35"/>
    </row>
    <row r="83" spans="1:14" ht="18.75" hidden="1">
      <c r="A83" s="1461" t="s">
        <v>69</v>
      </c>
      <c r="B83" s="1461"/>
      <c r="C83" s="937" t="s">
        <v>335</v>
      </c>
      <c r="D83" s="35"/>
      <c r="E83" s="35"/>
      <c r="F83" s="35"/>
      <c r="G83" s="35"/>
      <c r="H83" s="35"/>
      <c r="I83" s="35"/>
      <c r="J83" s="35"/>
      <c r="K83" s="35"/>
      <c r="L83" s="35"/>
      <c r="M83" s="35"/>
      <c r="N83" s="35"/>
    </row>
    <row r="84" spans="1:14" ht="24.75" customHeight="1" hidden="1">
      <c r="A84" s="1458" t="s">
        <v>6</v>
      </c>
      <c r="B84" s="1458"/>
      <c r="C84" s="942">
        <v>1</v>
      </c>
      <c r="D84" s="35"/>
      <c r="E84" s="35"/>
      <c r="F84" s="35"/>
      <c r="G84" s="35"/>
      <c r="H84" s="35"/>
      <c r="I84" s="35"/>
      <c r="J84" s="35"/>
      <c r="K84" s="35"/>
      <c r="L84" s="35"/>
      <c r="M84" s="35"/>
      <c r="N84" s="35"/>
    </row>
    <row r="85" spans="1:14" ht="24.75" customHeight="1" hidden="1">
      <c r="A85" s="943" t="s">
        <v>51</v>
      </c>
      <c r="B85" s="944" t="s">
        <v>343</v>
      </c>
      <c r="C85" s="945">
        <f>SUM(C86:C91)</f>
        <v>2</v>
      </c>
      <c r="D85" s="35"/>
      <c r="E85" s="35"/>
      <c r="F85" s="35"/>
      <c r="G85" s="35"/>
      <c r="H85" s="35"/>
      <c r="I85" s="35"/>
      <c r="J85" s="35"/>
      <c r="K85" s="35"/>
      <c r="L85" s="35"/>
      <c r="M85" s="35"/>
      <c r="N85" s="35"/>
    </row>
    <row r="86" spans="1:14" ht="24.75" customHeight="1" hidden="1">
      <c r="A86" s="942" t="s">
        <v>53</v>
      </c>
      <c r="B86" s="35" t="s">
        <v>151</v>
      </c>
      <c r="C86" s="946"/>
      <c r="D86" s="35"/>
      <c r="E86" s="35"/>
      <c r="F86" s="35"/>
      <c r="G86" s="35"/>
      <c r="H86" s="35"/>
      <c r="I86" s="35"/>
      <c r="J86" s="35"/>
      <c r="K86" s="35"/>
      <c r="L86" s="35"/>
      <c r="M86" s="35"/>
      <c r="N86" s="35"/>
    </row>
    <row r="87" spans="1:14" ht="24.75" customHeight="1" hidden="1">
      <c r="A87" s="942" t="s">
        <v>54</v>
      </c>
      <c r="B87" s="35" t="s">
        <v>152</v>
      </c>
      <c r="C87" s="946"/>
      <c r="D87" s="35"/>
      <c r="E87" s="35"/>
      <c r="F87" s="35"/>
      <c r="G87" s="35"/>
      <c r="H87" s="35"/>
      <c r="I87" s="35"/>
      <c r="J87" s="35"/>
      <c r="K87" s="35"/>
      <c r="L87" s="35"/>
      <c r="M87" s="35"/>
      <c r="N87" s="35"/>
    </row>
    <row r="88" spans="1:14" ht="24.75" customHeight="1" hidden="1">
      <c r="A88" s="942" t="s">
        <v>139</v>
      </c>
      <c r="B88" s="35" t="s">
        <v>153</v>
      </c>
      <c r="C88" s="946">
        <v>2</v>
      </c>
      <c r="D88" s="35"/>
      <c r="E88" s="35"/>
      <c r="F88" s="35"/>
      <c r="G88" s="35"/>
      <c r="H88" s="35"/>
      <c r="I88" s="35"/>
      <c r="J88" s="35"/>
      <c r="K88" s="35"/>
      <c r="L88" s="35"/>
      <c r="M88" s="35"/>
      <c r="N88" s="35"/>
    </row>
    <row r="89" spans="1:14" ht="24.75" customHeight="1" hidden="1">
      <c r="A89" s="942" t="s">
        <v>141</v>
      </c>
      <c r="B89" s="35" t="s">
        <v>154</v>
      </c>
      <c r="C89" s="946"/>
      <c r="D89" s="35"/>
      <c r="E89" s="35"/>
      <c r="F89" s="35"/>
      <c r="G89" s="35"/>
      <c r="H89" s="35"/>
      <c r="I89" s="35"/>
      <c r="J89" s="35"/>
      <c r="K89" s="35"/>
      <c r="L89" s="35"/>
      <c r="M89" s="35"/>
      <c r="N89" s="35"/>
    </row>
    <row r="90" spans="1:14" ht="24.75" customHeight="1" hidden="1">
      <c r="A90" s="942" t="s">
        <v>143</v>
      </c>
      <c r="B90" s="35" t="s">
        <v>155</v>
      </c>
      <c r="C90" s="946"/>
      <c r="D90" s="35"/>
      <c r="E90" s="35"/>
      <c r="F90" s="35"/>
      <c r="G90" s="35"/>
      <c r="H90" s="35"/>
      <c r="I90" s="35"/>
      <c r="J90" s="35"/>
      <c r="K90" s="35"/>
      <c r="L90" s="35"/>
      <c r="M90" s="35"/>
      <c r="N90" s="35"/>
    </row>
    <row r="91" spans="1:14" ht="24.75" customHeight="1" hidden="1">
      <c r="A91" s="942" t="s">
        <v>145</v>
      </c>
      <c r="B91" s="35" t="s">
        <v>156</v>
      </c>
      <c r="C91" s="946"/>
      <c r="D91" s="35"/>
      <c r="E91" s="35"/>
      <c r="F91" s="35"/>
      <c r="G91" s="35"/>
      <c r="H91" s="35"/>
      <c r="I91" s="35"/>
      <c r="J91" s="35"/>
      <c r="K91" s="35"/>
      <c r="L91" s="35"/>
      <c r="M91" s="35"/>
      <c r="N91" s="35"/>
    </row>
    <row r="92" spans="1:14" ht="24.75" customHeight="1" hidden="1">
      <c r="A92" s="943" t="s">
        <v>52</v>
      </c>
      <c r="B92" s="944" t="s">
        <v>341</v>
      </c>
      <c r="C92" s="945">
        <f>SUM(C93:C94)</f>
        <v>0</v>
      </c>
      <c r="D92" s="35"/>
      <c r="E92" s="35"/>
      <c r="F92" s="35"/>
      <c r="G92" s="35"/>
      <c r="H92" s="35"/>
      <c r="I92" s="35"/>
      <c r="J92" s="35"/>
      <c r="K92" s="35"/>
      <c r="L92" s="35"/>
      <c r="M92" s="35"/>
      <c r="N92" s="35"/>
    </row>
    <row r="93" spans="1:14" ht="24.75" customHeight="1" hidden="1">
      <c r="A93" s="942" t="s">
        <v>55</v>
      </c>
      <c r="B93" s="35" t="s">
        <v>157</v>
      </c>
      <c r="C93" s="946"/>
      <c r="D93" s="35"/>
      <c r="E93" s="35"/>
      <c r="F93" s="35"/>
      <c r="G93" s="35"/>
      <c r="H93" s="35"/>
      <c r="I93" s="35"/>
      <c r="J93" s="35"/>
      <c r="K93" s="35"/>
      <c r="L93" s="35"/>
      <c r="M93" s="35"/>
      <c r="N93" s="35"/>
    </row>
    <row r="94" spans="1:14" ht="24.75" customHeight="1" hidden="1">
      <c r="A94" s="942" t="s">
        <v>56</v>
      </c>
      <c r="B94" s="35" t="s">
        <v>158</v>
      </c>
      <c r="C94" s="946"/>
      <c r="D94" s="35"/>
      <c r="E94" s="35"/>
      <c r="F94" s="35"/>
      <c r="G94" s="35"/>
      <c r="H94" s="35"/>
      <c r="I94" s="35"/>
      <c r="J94" s="35"/>
      <c r="K94" s="35"/>
      <c r="L94" s="35"/>
      <c r="M94" s="35"/>
      <c r="N94" s="35"/>
    </row>
    <row r="95" spans="1:14" ht="24.75" customHeight="1" hidden="1">
      <c r="A95" s="943" t="s">
        <v>57</v>
      </c>
      <c r="B95" s="944" t="s">
        <v>148</v>
      </c>
      <c r="C95" s="945">
        <f>SUM(C96:C98)</f>
        <v>0</v>
      </c>
      <c r="D95" s="35"/>
      <c r="E95" s="35"/>
      <c r="F95" s="35"/>
      <c r="G95" s="35"/>
      <c r="H95" s="35"/>
      <c r="I95" s="35"/>
      <c r="J95" s="35"/>
      <c r="K95" s="35"/>
      <c r="L95" s="35"/>
      <c r="M95" s="35"/>
      <c r="N95" s="35"/>
    </row>
    <row r="96" spans="1:14" ht="24.75" customHeight="1" hidden="1">
      <c r="A96" s="942" t="s">
        <v>159</v>
      </c>
      <c r="B96" s="947" t="s">
        <v>160</v>
      </c>
      <c r="C96" s="946"/>
      <c r="D96" s="35"/>
      <c r="E96" s="35"/>
      <c r="F96" s="35"/>
      <c r="G96" s="35"/>
      <c r="H96" s="35"/>
      <c r="I96" s="35"/>
      <c r="J96" s="35"/>
      <c r="K96" s="35"/>
      <c r="L96" s="35"/>
      <c r="M96" s="35"/>
      <c r="N96" s="35"/>
    </row>
    <row r="97" spans="1:14" ht="24.75" customHeight="1" hidden="1">
      <c r="A97" s="942" t="s">
        <v>161</v>
      </c>
      <c r="B97" s="35" t="s">
        <v>162</v>
      </c>
      <c r="C97" s="946"/>
      <c r="D97" s="35"/>
      <c r="E97" s="35"/>
      <c r="F97" s="35"/>
      <c r="G97" s="35"/>
      <c r="H97" s="35"/>
      <c r="I97" s="35"/>
      <c r="J97" s="35"/>
      <c r="K97" s="35"/>
      <c r="L97" s="35"/>
      <c r="M97" s="35"/>
      <c r="N97" s="35"/>
    </row>
    <row r="98" spans="1:14" ht="24.75" customHeight="1" hidden="1">
      <c r="A98" s="942" t="s">
        <v>163</v>
      </c>
      <c r="B98" s="35" t="s">
        <v>164</v>
      </c>
      <c r="C98" s="946"/>
      <c r="D98" s="35"/>
      <c r="E98" s="35"/>
      <c r="F98" s="35"/>
      <c r="G98" s="35"/>
      <c r="H98" s="35"/>
      <c r="I98" s="35"/>
      <c r="J98" s="35"/>
      <c r="K98" s="35"/>
      <c r="L98" s="35"/>
      <c r="M98" s="35"/>
      <c r="N98" s="35"/>
    </row>
    <row r="99" spans="1:14" ht="24.75" customHeight="1" hidden="1">
      <c r="A99" s="943" t="s">
        <v>72</v>
      </c>
      <c r="B99" s="944" t="s">
        <v>342</v>
      </c>
      <c r="C99" s="945">
        <f>SUM(C100:C105)</f>
        <v>0</v>
      </c>
      <c r="D99" s="35"/>
      <c r="E99" s="35"/>
      <c r="F99" s="35"/>
      <c r="G99" s="35"/>
      <c r="H99" s="35"/>
      <c r="I99" s="35"/>
      <c r="J99" s="35"/>
      <c r="K99" s="35"/>
      <c r="L99" s="35"/>
      <c r="M99" s="35"/>
      <c r="N99" s="35"/>
    </row>
    <row r="100" spans="1:14" ht="24.75" customHeight="1" hidden="1">
      <c r="A100" s="942" t="s">
        <v>165</v>
      </c>
      <c r="B100" s="35" t="s">
        <v>166</v>
      </c>
      <c r="C100" s="946"/>
      <c r="D100" s="35"/>
      <c r="E100" s="35"/>
      <c r="F100" s="35"/>
      <c r="G100" s="35"/>
      <c r="H100" s="35"/>
      <c r="I100" s="35"/>
      <c r="J100" s="35"/>
      <c r="K100" s="35"/>
      <c r="L100" s="35"/>
      <c r="M100" s="35"/>
      <c r="N100" s="35"/>
    </row>
    <row r="101" spans="1:14" ht="24.75" customHeight="1" hidden="1">
      <c r="A101" s="942" t="s">
        <v>167</v>
      </c>
      <c r="B101" s="35" t="s">
        <v>168</v>
      </c>
      <c r="C101" s="946"/>
      <c r="D101" s="35"/>
      <c r="E101" s="35"/>
      <c r="F101" s="35"/>
      <c r="G101" s="35"/>
      <c r="H101" s="35"/>
      <c r="I101" s="35"/>
      <c r="J101" s="35"/>
      <c r="K101" s="35"/>
      <c r="L101" s="35"/>
      <c r="M101" s="35"/>
      <c r="N101" s="35"/>
    </row>
    <row r="102" spans="1:14" ht="24.75" customHeight="1" hidden="1">
      <c r="A102" s="942" t="s">
        <v>169</v>
      </c>
      <c r="B102" s="35" t="s">
        <v>170</v>
      </c>
      <c r="C102" s="946"/>
      <c r="D102" s="35"/>
      <c r="E102" s="35"/>
      <c r="F102" s="35"/>
      <c r="G102" s="35"/>
      <c r="H102" s="35"/>
      <c r="I102" s="35"/>
      <c r="J102" s="35"/>
      <c r="K102" s="35"/>
      <c r="L102" s="35"/>
      <c r="M102" s="35"/>
      <c r="N102" s="35"/>
    </row>
    <row r="103" spans="1:14" ht="24.75" customHeight="1" hidden="1">
      <c r="A103" s="942" t="s">
        <v>171</v>
      </c>
      <c r="B103" s="35" t="s">
        <v>154</v>
      </c>
      <c r="C103" s="946"/>
      <c r="D103" s="35"/>
      <c r="E103" s="35"/>
      <c r="F103" s="35"/>
      <c r="G103" s="35"/>
      <c r="H103" s="35"/>
      <c r="I103" s="35"/>
      <c r="J103" s="35"/>
      <c r="K103" s="35"/>
      <c r="L103" s="35"/>
      <c r="M103" s="35"/>
      <c r="N103" s="35"/>
    </row>
    <row r="104" spans="1:14" ht="24.75" customHeight="1" hidden="1">
      <c r="A104" s="942" t="s">
        <v>172</v>
      </c>
      <c r="B104" s="35" t="s">
        <v>155</v>
      </c>
      <c r="C104" s="946"/>
      <c r="D104" s="35"/>
      <c r="E104" s="35"/>
      <c r="F104" s="35"/>
      <c r="G104" s="35"/>
      <c r="H104" s="35"/>
      <c r="I104" s="35"/>
      <c r="J104" s="35"/>
      <c r="K104" s="35"/>
      <c r="L104" s="35"/>
      <c r="M104" s="35"/>
      <c r="N104" s="35"/>
    </row>
    <row r="105" spans="1:14" ht="24.75" customHeight="1" hidden="1">
      <c r="A105" s="942" t="s">
        <v>173</v>
      </c>
      <c r="B105" s="35" t="s">
        <v>174</v>
      </c>
      <c r="C105" s="946"/>
      <c r="D105" s="35"/>
      <c r="E105" s="35"/>
      <c r="F105" s="35"/>
      <c r="G105" s="35"/>
      <c r="H105" s="35"/>
      <c r="I105" s="35"/>
      <c r="J105" s="35"/>
      <c r="K105" s="35"/>
      <c r="L105" s="35"/>
      <c r="M105" s="35"/>
      <c r="N105" s="35"/>
    </row>
    <row r="106" spans="1:14" ht="24.75" customHeight="1" hidden="1">
      <c r="A106" s="943" t="s">
        <v>73</v>
      </c>
      <c r="B106" s="944" t="s">
        <v>344</v>
      </c>
      <c r="C106" s="945">
        <f>SUM(C107:C109)</f>
        <v>46</v>
      </c>
      <c r="D106" s="35"/>
      <c r="E106" s="35"/>
      <c r="F106" s="35"/>
      <c r="G106" s="35"/>
      <c r="H106" s="35"/>
      <c r="I106" s="35"/>
      <c r="J106" s="35"/>
      <c r="K106" s="35"/>
      <c r="L106" s="35"/>
      <c r="M106" s="35"/>
      <c r="N106" s="35"/>
    </row>
    <row r="107" spans="1:14" ht="24.75" customHeight="1" hidden="1">
      <c r="A107" s="942" t="s">
        <v>175</v>
      </c>
      <c r="B107" s="35" t="s">
        <v>166</v>
      </c>
      <c r="C107" s="946">
        <v>43</v>
      </c>
      <c r="D107" s="35"/>
      <c r="E107" s="35"/>
      <c r="F107" s="35"/>
      <c r="G107" s="35"/>
      <c r="H107" s="35"/>
      <c r="I107" s="35"/>
      <c r="J107" s="35"/>
      <c r="K107" s="35"/>
      <c r="L107" s="35"/>
      <c r="M107" s="35"/>
      <c r="N107" s="35"/>
    </row>
    <row r="108" spans="1:14" ht="24.75" customHeight="1" hidden="1">
      <c r="A108" s="942" t="s">
        <v>176</v>
      </c>
      <c r="B108" s="35" t="s">
        <v>168</v>
      </c>
      <c r="C108" s="946"/>
      <c r="D108" s="35"/>
      <c r="E108" s="35"/>
      <c r="F108" s="35"/>
      <c r="G108" s="35"/>
      <c r="H108" s="35"/>
      <c r="I108" s="35"/>
      <c r="J108" s="35"/>
      <c r="K108" s="35"/>
      <c r="L108" s="35"/>
      <c r="M108" s="35"/>
      <c r="N108" s="35"/>
    </row>
    <row r="109" spans="1:14" ht="24.75" customHeight="1" hidden="1">
      <c r="A109" s="942" t="s">
        <v>177</v>
      </c>
      <c r="B109" s="35" t="s">
        <v>178</v>
      </c>
      <c r="C109" s="946">
        <v>3</v>
      </c>
      <c r="D109" s="35"/>
      <c r="E109" s="35"/>
      <c r="F109" s="35"/>
      <c r="G109" s="35"/>
      <c r="H109" s="35"/>
      <c r="I109" s="35"/>
      <c r="J109" s="35"/>
      <c r="K109" s="35"/>
      <c r="L109" s="35"/>
      <c r="M109" s="35"/>
      <c r="N109" s="35"/>
    </row>
    <row r="110" spans="1:14" ht="15.75" hidden="1">
      <c r="A110" s="35"/>
      <c r="B110" s="35"/>
      <c r="C110" s="35"/>
      <c r="D110" s="35"/>
      <c r="E110" s="35"/>
      <c r="F110" s="35"/>
      <c r="G110" s="35"/>
      <c r="H110" s="35"/>
      <c r="I110" s="35"/>
      <c r="J110" s="35"/>
      <c r="K110" s="35"/>
      <c r="L110" s="35"/>
      <c r="M110" s="35"/>
      <c r="N110" s="35"/>
    </row>
    <row r="111" spans="1:14" ht="15.75" hidden="1">
      <c r="A111" s="35"/>
      <c r="B111" s="35"/>
      <c r="C111" s="35"/>
      <c r="D111" s="35"/>
      <c r="E111" s="35"/>
      <c r="F111" s="35"/>
      <c r="G111" s="35"/>
      <c r="H111" s="35"/>
      <c r="I111" s="35"/>
      <c r="J111" s="35"/>
      <c r="K111" s="35"/>
      <c r="L111" s="35"/>
      <c r="M111" s="35"/>
      <c r="N111" s="35"/>
    </row>
    <row r="112" spans="1:14" ht="15.75" hidden="1">
      <c r="A112" s="35"/>
      <c r="B112" s="35"/>
      <c r="C112" s="35"/>
      <c r="D112" s="35"/>
      <c r="E112" s="35"/>
      <c r="F112" s="35"/>
      <c r="G112" s="35"/>
      <c r="H112" s="35"/>
      <c r="I112" s="35"/>
      <c r="J112" s="35"/>
      <c r="K112" s="35"/>
      <c r="L112" s="35"/>
      <c r="M112" s="35"/>
      <c r="N112" s="35"/>
    </row>
    <row r="113" spans="1:14" ht="15.75" hidden="1">
      <c r="A113" s="35"/>
      <c r="B113" s="35"/>
      <c r="C113" s="35"/>
      <c r="D113" s="35"/>
      <c r="E113" s="35"/>
      <c r="F113" s="35"/>
      <c r="G113" s="35"/>
      <c r="H113" s="35"/>
      <c r="I113" s="35"/>
      <c r="J113" s="35"/>
      <c r="K113" s="35"/>
      <c r="L113" s="35"/>
      <c r="M113" s="35"/>
      <c r="N113" s="35"/>
    </row>
    <row r="114" spans="1:14" ht="15.75" hidden="1">
      <c r="A114" s="35"/>
      <c r="B114" s="35"/>
      <c r="C114" s="35"/>
      <c r="D114" s="35"/>
      <c r="E114" s="35"/>
      <c r="F114" s="35"/>
      <c r="G114" s="35"/>
      <c r="H114" s="35"/>
      <c r="I114" s="35"/>
      <c r="J114" s="35"/>
      <c r="K114" s="35"/>
      <c r="L114" s="35"/>
      <c r="M114" s="35"/>
      <c r="N114" s="35"/>
    </row>
    <row r="115" spans="1:14" ht="15.75" hidden="1">
      <c r="A115" s="35"/>
      <c r="B115" s="35"/>
      <c r="C115" s="35"/>
      <c r="D115" s="35"/>
      <c r="E115" s="35"/>
      <c r="F115" s="35"/>
      <c r="G115" s="35"/>
      <c r="H115" s="35"/>
      <c r="I115" s="35"/>
      <c r="J115" s="35"/>
      <c r="K115" s="35"/>
      <c r="L115" s="35"/>
      <c r="M115" s="35"/>
      <c r="N115" s="35"/>
    </row>
    <row r="116" spans="1:14" ht="15.75" hidden="1">
      <c r="A116" s="35"/>
      <c r="B116" s="35"/>
      <c r="C116" s="35"/>
      <c r="D116" s="35"/>
      <c r="E116" s="35"/>
      <c r="F116" s="35"/>
      <c r="G116" s="35"/>
      <c r="H116" s="35"/>
      <c r="I116" s="35"/>
      <c r="J116" s="35"/>
      <c r="K116" s="35"/>
      <c r="L116" s="35"/>
      <c r="M116" s="35"/>
      <c r="N116" s="35"/>
    </row>
    <row r="117" spans="1:14" ht="15.75" customHeight="1" hidden="1">
      <c r="A117" s="35"/>
      <c r="B117" s="35"/>
      <c r="C117" s="35"/>
      <c r="D117" s="35"/>
      <c r="E117" s="35"/>
      <c r="F117" s="35"/>
      <c r="G117" s="35"/>
      <c r="H117" s="35"/>
      <c r="I117" s="35"/>
      <c r="J117" s="35"/>
      <c r="K117" s="35"/>
      <c r="L117" s="35"/>
      <c r="M117" s="35"/>
      <c r="N117" s="35"/>
    </row>
    <row r="118" spans="1:14" ht="15.75" hidden="1">
      <c r="A118" s="35"/>
      <c r="B118" s="35"/>
      <c r="C118" s="35"/>
      <c r="D118" s="35"/>
      <c r="E118" s="35"/>
      <c r="F118" s="35"/>
      <c r="G118" s="35"/>
      <c r="H118" s="35"/>
      <c r="I118" s="35"/>
      <c r="J118" s="35"/>
      <c r="K118" s="35"/>
      <c r="L118" s="35"/>
      <c r="M118" s="35"/>
      <c r="N118" s="35"/>
    </row>
    <row r="119" spans="1:14" ht="15.75" hidden="1">
      <c r="A119" s="35"/>
      <c r="B119" s="35"/>
      <c r="C119" s="35"/>
      <c r="D119" s="35"/>
      <c r="E119" s="35"/>
      <c r="F119" s="35"/>
      <c r="G119" s="35"/>
      <c r="H119" s="35"/>
      <c r="I119" s="35"/>
      <c r="J119" s="35"/>
      <c r="K119" s="35"/>
      <c r="L119" s="35"/>
      <c r="M119" s="35"/>
      <c r="N119" s="35"/>
    </row>
    <row r="120" spans="1:14" ht="16.5" customHeight="1" hidden="1">
      <c r="A120" s="1459" t="s">
        <v>179</v>
      </c>
      <c r="B120" s="1460"/>
      <c r="C120" s="1460"/>
      <c r="D120" s="35"/>
      <c r="E120" s="35"/>
      <c r="F120" s="35"/>
      <c r="G120" s="35"/>
      <c r="H120" s="35"/>
      <c r="I120" s="35"/>
      <c r="J120" s="35"/>
      <c r="K120" s="35"/>
      <c r="L120" s="35"/>
      <c r="M120" s="35"/>
      <c r="N120" s="35"/>
    </row>
    <row r="121" spans="1:14" ht="18.75" hidden="1">
      <c r="A121" s="1461" t="s">
        <v>69</v>
      </c>
      <c r="B121" s="1461"/>
      <c r="C121" s="937" t="s">
        <v>335</v>
      </c>
      <c r="D121" s="35"/>
      <c r="E121" s="35"/>
      <c r="F121" s="35"/>
      <c r="G121" s="35"/>
      <c r="H121" s="35"/>
      <c r="I121" s="35"/>
      <c r="J121" s="35"/>
      <c r="K121" s="35"/>
      <c r="L121" s="35"/>
      <c r="M121" s="35"/>
      <c r="N121" s="35"/>
    </row>
    <row r="122" spans="1:14" ht="15.75" hidden="1">
      <c r="A122" s="1458" t="s">
        <v>6</v>
      </c>
      <c r="B122" s="1458"/>
      <c r="C122" s="942">
        <v>1</v>
      </c>
      <c r="D122" s="35"/>
      <c r="E122" s="35"/>
      <c r="F122" s="35"/>
      <c r="G122" s="35"/>
      <c r="H122" s="35"/>
      <c r="I122" s="35"/>
      <c r="J122" s="35"/>
      <c r="K122" s="35"/>
      <c r="L122" s="35"/>
      <c r="M122" s="35"/>
      <c r="N122" s="35"/>
    </row>
    <row r="123" spans="1:14" ht="24.75" customHeight="1" hidden="1">
      <c r="A123" s="943" t="s">
        <v>51</v>
      </c>
      <c r="B123" s="944" t="s">
        <v>343</v>
      </c>
      <c r="C123" s="945">
        <f>SUM(C124:C129)</f>
        <v>0</v>
      </c>
      <c r="D123" s="35"/>
      <c r="E123" s="35"/>
      <c r="F123" s="35"/>
      <c r="G123" s="35"/>
      <c r="H123" s="35"/>
      <c r="I123" s="35"/>
      <c r="J123" s="35"/>
      <c r="K123" s="35"/>
      <c r="L123" s="35"/>
      <c r="M123" s="35"/>
      <c r="N123" s="35"/>
    </row>
    <row r="124" spans="1:14" ht="24.75" customHeight="1" hidden="1">
      <c r="A124" s="942" t="s">
        <v>53</v>
      </c>
      <c r="B124" s="35" t="s">
        <v>151</v>
      </c>
      <c r="C124" s="946"/>
      <c r="D124" s="35"/>
      <c r="E124" s="35"/>
      <c r="F124" s="35"/>
      <c r="G124" s="35"/>
      <c r="H124" s="35"/>
      <c r="I124" s="35"/>
      <c r="J124" s="35"/>
      <c r="K124" s="35"/>
      <c r="L124" s="35"/>
      <c r="M124" s="35"/>
      <c r="N124" s="35"/>
    </row>
    <row r="125" spans="1:14" ht="24.75" customHeight="1" hidden="1">
      <c r="A125" s="942" t="s">
        <v>54</v>
      </c>
      <c r="B125" s="35" t="s">
        <v>152</v>
      </c>
      <c r="C125" s="946"/>
      <c r="D125" s="35"/>
      <c r="E125" s="35"/>
      <c r="F125" s="35"/>
      <c r="G125" s="35"/>
      <c r="H125" s="35"/>
      <c r="I125" s="35"/>
      <c r="J125" s="35"/>
      <c r="K125" s="35"/>
      <c r="L125" s="35"/>
      <c r="M125" s="35"/>
      <c r="N125" s="35"/>
    </row>
    <row r="126" spans="1:14" ht="24.75" customHeight="1" hidden="1">
      <c r="A126" s="942" t="s">
        <v>139</v>
      </c>
      <c r="B126" s="35" t="s">
        <v>153</v>
      </c>
      <c r="C126" s="946"/>
      <c r="D126" s="35"/>
      <c r="E126" s="35"/>
      <c r="F126" s="35"/>
      <c r="G126" s="35"/>
      <c r="H126" s="35"/>
      <c r="I126" s="35"/>
      <c r="J126" s="35"/>
      <c r="K126" s="35"/>
      <c r="L126" s="35"/>
      <c r="M126" s="35"/>
      <c r="N126" s="35"/>
    </row>
    <row r="127" spans="1:14" ht="24.75" customHeight="1" hidden="1">
      <c r="A127" s="942" t="s">
        <v>141</v>
      </c>
      <c r="B127" s="35" t="s">
        <v>154</v>
      </c>
      <c r="C127" s="946"/>
      <c r="D127" s="35"/>
      <c r="E127" s="35"/>
      <c r="F127" s="35"/>
      <c r="G127" s="35"/>
      <c r="H127" s="35"/>
      <c r="I127" s="35"/>
      <c r="J127" s="35"/>
      <c r="K127" s="35"/>
      <c r="L127" s="35"/>
      <c r="M127" s="35"/>
      <c r="N127" s="35"/>
    </row>
    <row r="128" spans="1:14" ht="24.75" customHeight="1" hidden="1">
      <c r="A128" s="942" t="s">
        <v>143</v>
      </c>
      <c r="B128" s="35" t="s">
        <v>155</v>
      </c>
      <c r="C128" s="946"/>
      <c r="D128" s="35"/>
      <c r="E128" s="35"/>
      <c r="F128" s="35"/>
      <c r="G128" s="35"/>
      <c r="H128" s="35"/>
      <c r="I128" s="35"/>
      <c r="J128" s="35"/>
      <c r="K128" s="35"/>
      <c r="L128" s="35"/>
      <c r="M128" s="35"/>
      <c r="N128" s="35"/>
    </row>
    <row r="129" spans="1:14" ht="24.75" customHeight="1" hidden="1">
      <c r="A129" s="942" t="s">
        <v>145</v>
      </c>
      <c r="B129" s="35" t="s">
        <v>156</v>
      </c>
      <c r="C129" s="946"/>
      <c r="D129" s="35"/>
      <c r="E129" s="35"/>
      <c r="F129" s="35"/>
      <c r="G129" s="35"/>
      <c r="H129" s="35"/>
      <c r="I129" s="35"/>
      <c r="J129" s="35"/>
      <c r="K129" s="35"/>
      <c r="L129" s="35"/>
      <c r="M129" s="35"/>
      <c r="N129" s="35"/>
    </row>
    <row r="130" spans="1:14" ht="24.75" customHeight="1" hidden="1">
      <c r="A130" s="943" t="s">
        <v>52</v>
      </c>
      <c r="B130" s="944" t="s">
        <v>341</v>
      </c>
      <c r="C130" s="945">
        <f>SUM(C131:C132)</f>
        <v>0</v>
      </c>
      <c r="D130" s="35"/>
      <c r="E130" s="35"/>
      <c r="F130" s="35"/>
      <c r="G130" s="35"/>
      <c r="H130" s="35"/>
      <c r="I130" s="35"/>
      <c r="J130" s="35"/>
      <c r="K130" s="35"/>
      <c r="L130" s="35"/>
      <c r="M130" s="35"/>
      <c r="N130" s="35"/>
    </row>
    <row r="131" spans="1:14" ht="24.75" customHeight="1" hidden="1">
      <c r="A131" s="942" t="s">
        <v>55</v>
      </c>
      <c r="B131" s="35" t="s">
        <v>157</v>
      </c>
      <c r="C131" s="946"/>
      <c r="D131" s="35"/>
      <c r="E131" s="35"/>
      <c r="F131" s="35"/>
      <c r="G131" s="35"/>
      <c r="H131" s="35"/>
      <c r="I131" s="35"/>
      <c r="J131" s="35"/>
      <c r="K131" s="35"/>
      <c r="L131" s="35"/>
      <c r="M131" s="35"/>
      <c r="N131" s="35"/>
    </row>
    <row r="132" spans="1:14" ht="24.75" customHeight="1" hidden="1">
      <c r="A132" s="942" t="s">
        <v>56</v>
      </c>
      <c r="B132" s="35" t="s">
        <v>158</v>
      </c>
      <c r="C132" s="946"/>
      <c r="D132" s="35"/>
      <c r="E132" s="35"/>
      <c r="F132" s="35"/>
      <c r="G132" s="35"/>
      <c r="H132" s="35"/>
      <c r="I132" s="35"/>
      <c r="J132" s="35"/>
      <c r="K132" s="35"/>
      <c r="L132" s="35"/>
      <c r="M132" s="35"/>
      <c r="N132" s="35"/>
    </row>
    <row r="133" spans="1:14" ht="24.75" customHeight="1" hidden="1">
      <c r="A133" s="943" t="s">
        <v>57</v>
      </c>
      <c r="B133" s="944" t="s">
        <v>148</v>
      </c>
      <c r="C133" s="945">
        <f>SUM(C134:C136)</f>
        <v>12</v>
      </c>
      <c r="D133" s="35"/>
      <c r="E133" s="35"/>
      <c r="F133" s="35"/>
      <c r="G133" s="35"/>
      <c r="H133" s="35"/>
      <c r="I133" s="35"/>
      <c r="J133" s="35"/>
      <c r="K133" s="35"/>
      <c r="L133" s="35"/>
      <c r="M133" s="35"/>
      <c r="N133" s="35"/>
    </row>
    <row r="134" spans="1:14" ht="24.75" customHeight="1" hidden="1">
      <c r="A134" s="942" t="s">
        <v>159</v>
      </c>
      <c r="B134" s="947" t="s">
        <v>160</v>
      </c>
      <c r="C134" s="946">
        <v>12</v>
      </c>
      <c r="D134" s="35"/>
      <c r="E134" s="35"/>
      <c r="F134" s="35"/>
      <c r="G134" s="35"/>
      <c r="H134" s="35"/>
      <c r="I134" s="35"/>
      <c r="J134" s="35"/>
      <c r="K134" s="35"/>
      <c r="L134" s="35"/>
      <c r="M134" s="35"/>
      <c r="N134" s="35"/>
    </row>
    <row r="135" spans="1:14" ht="24.75" customHeight="1" hidden="1">
      <c r="A135" s="942" t="s">
        <v>161</v>
      </c>
      <c r="B135" s="35" t="s">
        <v>162</v>
      </c>
      <c r="C135" s="946"/>
      <c r="D135" s="35"/>
      <c r="E135" s="35"/>
      <c r="F135" s="35"/>
      <c r="G135" s="35"/>
      <c r="H135" s="35"/>
      <c r="I135" s="35"/>
      <c r="J135" s="35"/>
      <c r="K135" s="35"/>
      <c r="L135" s="35"/>
      <c r="M135" s="35"/>
      <c r="N135" s="35"/>
    </row>
    <row r="136" spans="1:14" ht="24.75" customHeight="1" hidden="1">
      <c r="A136" s="942" t="s">
        <v>163</v>
      </c>
      <c r="B136" s="35" t="s">
        <v>164</v>
      </c>
      <c r="C136" s="946"/>
      <c r="D136" s="35"/>
      <c r="E136" s="35"/>
      <c r="F136" s="35"/>
      <c r="G136" s="35"/>
      <c r="H136" s="35"/>
      <c r="I136" s="35"/>
      <c r="J136" s="35"/>
      <c r="K136" s="35"/>
      <c r="L136" s="35"/>
      <c r="M136" s="35"/>
      <c r="N136" s="35"/>
    </row>
    <row r="137" spans="1:14" ht="24.75" customHeight="1" hidden="1">
      <c r="A137" s="943" t="s">
        <v>72</v>
      </c>
      <c r="B137" s="944" t="s">
        <v>342</v>
      </c>
      <c r="C137" s="945">
        <f>SUM(C138:C143)</f>
        <v>0</v>
      </c>
      <c r="D137" s="35"/>
      <c r="E137" s="35"/>
      <c r="F137" s="35"/>
      <c r="G137" s="35"/>
      <c r="H137" s="35"/>
      <c r="I137" s="35"/>
      <c r="J137" s="35"/>
      <c r="K137" s="35"/>
      <c r="L137" s="35"/>
      <c r="M137" s="35"/>
      <c r="N137" s="35"/>
    </row>
    <row r="138" spans="1:14" ht="24.75" customHeight="1" hidden="1">
      <c r="A138" s="942" t="s">
        <v>165</v>
      </c>
      <c r="B138" s="35" t="s">
        <v>166</v>
      </c>
      <c r="C138" s="946"/>
      <c r="D138" s="35"/>
      <c r="E138" s="35"/>
      <c r="F138" s="35"/>
      <c r="G138" s="35"/>
      <c r="H138" s="35"/>
      <c r="I138" s="35"/>
      <c r="J138" s="35"/>
      <c r="K138" s="35"/>
      <c r="L138" s="35"/>
      <c r="M138" s="35"/>
      <c r="N138" s="35"/>
    </row>
    <row r="139" spans="1:14" ht="24.75" customHeight="1" hidden="1">
      <c r="A139" s="942" t="s">
        <v>167</v>
      </c>
      <c r="B139" s="35" t="s">
        <v>168</v>
      </c>
      <c r="C139" s="946"/>
      <c r="D139" s="35"/>
      <c r="E139" s="35"/>
      <c r="F139" s="35"/>
      <c r="G139" s="35"/>
      <c r="H139" s="35"/>
      <c r="I139" s="35"/>
      <c r="J139" s="35"/>
      <c r="K139" s="35"/>
      <c r="L139" s="35"/>
      <c r="M139" s="35"/>
      <c r="N139" s="35"/>
    </row>
    <row r="140" spans="1:14" ht="24.75" customHeight="1" hidden="1">
      <c r="A140" s="942" t="s">
        <v>169</v>
      </c>
      <c r="B140" s="35" t="s">
        <v>170</v>
      </c>
      <c r="C140" s="946"/>
      <c r="D140" s="35"/>
      <c r="E140" s="35"/>
      <c r="F140" s="35"/>
      <c r="G140" s="35"/>
      <c r="H140" s="35"/>
      <c r="I140" s="35"/>
      <c r="J140" s="35"/>
      <c r="K140" s="35"/>
      <c r="L140" s="35"/>
      <c r="M140" s="35"/>
      <c r="N140" s="35"/>
    </row>
    <row r="141" spans="1:14" ht="24.75" customHeight="1" hidden="1">
      <c r="A141" s="942" t="s">
        <v>171</v>
      </c>
      <c r="B141" s="35" t="s">
        <v>154</v>
      </c>
      <c r="C141" s="946"/>
      <c r="D141" s="35"/>
      <c r="E141" s="35"/>
      <c r="F141" s="35"/>
      <c r="G141" s="35"/>
      <c r="H141" s="35"/>
      <c r="I141" s="35"/>
      <c r="J141" s="35"/>
      <c r="K141" s="35"/>
      <c r="L141" s="35"/>
      <c r="M141" s="35"/>
      <c r="N141" s="35"/>
    </row>
    <row r="142" spans="1:14" ht="24.75" customHeight="1" hidden="1">
      <c r="A142" s="942" t="s">
        <v>172</v>
      </c>
      <c r="B142" s="35" t="s">
        <v>155</v>
      </c>
      <c r="C142" s="946"/>
      <c r="D142" s="35"/>
      <c r="E142" s="35"/>
      <c r="F142" s="35"/>
      <c r="G142" s="35"/>
      <c r="H142" s="35"/>
      <c r="I142" s="35"/>
      <c r="J142" s="35"/>
      <c r="K142" s="35"/>
      <c r="L142" s="35"/>
      <c r="M142" s="35"/>
      <c r="N142" s="35"/>
    </row>
    <row r="143" spans="1:14" ht="24.75" customHeight="1" hidden="1">
      <c r="A143" s="942" t="s">
        <v>173</v>
      </c>
      <c r="B143" s="35" t="s">
        <v>174</v>
      </c>
      <c r="C143" s="946"/>
      <c r="D143" s="35"/>
      <c r="E143" s="35"/>
      <c r="F143" s="35"/>
      <c r="G143" s="35"/>
      <c r="H143" s="35"/>
      <c r="I143" s="35"/>
      <c r="J143" s="35"/>
      <c r="K143" s="35"/>
      <c r="L143" s="35"/>
      <c r="M143" s="35"/>
      <c r="N143" s="35"/>
    </row>
    <row r="144" spans="1:14" ht="24.75" customHeight="1" hidden="1">
      <c r="A144" s="943" t="s">
        <v>73</v>
      </c>
      <c r="B144" s="944" t="s">
        <v>344</v>
      </c>
      <c r="C144" s="945">
        <f>SUM(C145:C147)</f>
        <v>19</v>
      </c>
      <c r="D144" s="35"/>
      <c r="E144" s="35"/>
      <c r="F144" s="35"/>
      <c r="G144" s="35"/>
      <c r="H144" s="35"/>
      <c r="I144" s="35"/>
      <c r="J144" s="35"/>
      <c r="K144" s="35"/>
      <c r="L144" s="35"/>
      <c r="M144" s="35"/>
      <c r="N144" s="35"/>
    </row>
    <row r="145" spans="1:14" ht="24.75" customHeight="1" hidden="1">
      <c r="A145" s="942" t="s">
        <v>175</v>
      </c>
      <c r="B145" s="35" t="s">
        <v>166</v>
      </c>
      <c r="C145" s="946"/>
      <c r="D145" s="35"/>
      <c r="E145" s="35"/>
      <c r="F145" s="35"/>
      <c r="G145" s="35"/>
      <c r="H145" s="35"/>
      <c r="I145" s="35"/>
      <c r="J145" s="35"/>
      <c r="K145" s="35"/>
      <c r="L145" s="35"/>
      <c r="M145" s="35"/>
      <c r="N145" s="35"/>
    </row>
    <row r="146" spans="1:14" ht="24.75" customHeight="1" hidden="1">
      <c r="A146" s="942" t="s">
        <v>176</v>
      </c>
      <c r="B146" s="35" t="s">
        <v>168</v>
      </c>
      <c r="C146" s="946"/>
      <c r="D146" s="35"/>
      <c r="E146" s="35"/>
      <c r="F146" s="35"/>
      <c r="G146" s="35"/>
      <c r="H146" s="35"/>
      <c r="I146" s="35"/>
      <c r="J146" s="35"/>
      <c r="K146" s="35"/>
      <c r="L146" s="35"/>
      <c r="M146" s="35"/>
      <c r="N146" s="35"/>
    </row>
    <row r="147" spans="1:14" ht="24.75" customHeight="1" hidden="1">
      <c r="A147" s="942" t="s">
        <v>177</v>
      </c>
      <c r="B147" s="35" t="s">
        <v>178</v>
      </c>
      <c r="C147" s="946">
        <v>19</v>
      </c>
      <c r="D147" s="35"/>
      <c r="E147" s="35"/>
      <c r="F147" s="35"/>
      <c r="G147" s="35"/>
      <c r="H147" s="35"/>
      <c r="I147" s="35"/>
      <c r="J147" s="35"/>
      <c r="K147" s="35"/>
      <c r="L147" s="35"/>
      <c r="M147" s="35"/>
      <c r="N147" s="35"/>
    </row>
    <row r="148" spans="1:14" ht="15.75" hidden="1">
      <c r="A148" s="35"/>
      <c r="B148" s="35"/>
      <c r="C148" s="35"/>
      <c r="D148" s="35"/>
      <c r="E148" s="35"/>
      <c r="F148" s="35"/>
      <c r="G148" s="35"/>
      <c r="H148" s="35"/>
      <c r="I148" s="35"/>
      <c r="J148" s="35"/>
      <c r="K148" s="35"/>
      <c r="L148" s="35"/>
      <c r="M148" s="35"/>
      <c r="N148" s="35"/>
    </row>
    <row r="149" spans="1:14" ht="15.75" hidden="1">
      <c r="A149" s="35"/>
      <c r="B149" s="35"/>
      <c r="C149" s="35"/>
      <c r="D149" s="35"/>
      <c r="E149" s="35"/>
      <c r="F149" s="35"/>
      <c r="G149" s="35"/>
      <c r="H149" s="35"/>
      <c r="I149" s="35"/>
      <c r="J149" s="35"/>
      <c r="K149" s="35"/>
      <c r="L149" s="35"/>
      <c r="M149" s="35"/>
      <c r="N149" s="35"/>
    </row>
    <row r="150" spans="1:14" ht="15.75" hidden="1">
      <c r="A150" s="35"/>
      <c r="B150" s="35"/>
      <c r="C150" s="35"/>
      <c r="D150" s="35"/>
      <c r="E150" s="35"/>
      <c r="F150" s="35"/>
      <c r="G150" s="35"/>
      <c r="H150" s="35"/>
      <c r="I150" s="35"/>
      <c r="J150" s="35"/>
      <c r="K150" s="35"/>
      <c r="L150" s="35"/>
      <c r="M150" s="35"/>
      <c r="N150" s="35"/>
    </row>
    <row r="151" spans="1:14" ht="15.75" hidden="1">
      <c r="A151" s="35"/>
      <c r="B151" s="35"/>
      <c r="C151" s="35"/>
      <c r="D151" s="35"/>
      <c r="E151" s="35"/>
      <c r="F151" s="35"/>
      <c r="G151" s="35"/>
      <c r="H151" s="35"/>
      <c r="I151" s="35"/>
      <c r="J151" s="35"/>
      <c r="K151" s="35"/>
      <c r="L151" s="35"/>
      <c r="M151" s="35"/>
      <c r="N151" s="35"/>
    </row>
    <row r="152" spans="1:14" ht="15.75" hidden="1">
      <c r="A152" s="35"/>
      <c r="B152" s="35"/>
      <c r="C152" s="35"/>
      <c r="D152" s="35"/>
      <c r="E152" s="35"/>
      <c r="F152" s="35"/>
      <c r="G152" s="35"/>
      <c r="H152" s="35"/>
      <c r="I152" s="35"/>
      <c r="J152" s="35"/>
      <c r="K152" s="35"/>
      <c r="L152" s="35"/>
      <c r="M152" s="35"/>
      <c r="N152" s="35"/>
    </row>
    <row r="153" spans="1:14" ht="15.75" hidden="1">
      <c r="A153" s="35"/>
      <c r="B153" s="35"/>
      <c r="C153" s="35"/>
      <c r="D153" s="35"/>
      <c r="E153" s="35"/>
      <c r="F153" s="35"/>
      <c r="G153" s="35"/>
      <c r="H153" s="35"/>
      <c r="I153" s="35"/>
      <c r="J153" s="35"/>
      <c r="K153" s="35"/>
      <c r="L153" s="35"/>
      <c r="M153" s="35"/>
      <c r="N153" s="35"/>
    </row>
    <row r="154" spans="1:14" ht="15.75" hidden="1">
      <c r="A154" s="35"/>
      <c r="B154" s="35"/>
      <c r="C154" s="35"/>
      <c r="D154" s="35"/>
      <c r="E154" s="35"/>
      <c r="F154" s="35"/>
      <c r="G154" s="35"/>
      <c r="H154" s="35"/>
      <c r="I154" s="35"/>
      <c r="J154" s="35"/>
      <c r="K154" s="35"/>
      <c r="L154" s="35"/>
      <c r="M154" s="35"/>
      <c r="N154" s="35"/>
    </row>
    <row r="155" spans="1:14" ht="15.75" hidden="1">
      <c r="A155" s="35"/>
      <c r="B155" s="35"/>
      <c r="C155" s="35"/>
      <c r="D155" s="35"/>
      <c r="E155" s="35"/>
      <c r="F155" s="35"/>
      <c r="G155" s="35"/>
      <c r="H155" s="35"/>
      <c r="I155" s="35"/>
      <c r="J155" s="35"/>
      <c r="K155" s="35"/>
      <c r="L155" s="35"/>
      <c r="M155" s="35"/>
      <c r="N155" s="35"/>
    </row>
    <row r="156" spans="1:14" ht="15.75" hidden="1">
      <c r="A156" s="35"/>
      <c r="B156" s="35"/>
      <c r="C156" s="35"/>
      <c r="D156" s="35"/>
      <c r="E156" s="35"/>
      <c r="F156" s="35"/>
      <c r="G156" s="35"/>
      <c r="H156" s="35"/>
      <c r="I156" s="35"/>
      <c r="J156" s="35"/>
      <c r="K156" s="35"/>
      <c r="L156" s="35"/>
      <c r="M156" s="35"/>
      <c r="N156" s="35"/>
    </row>
    <row r="157" spans="1:14" ht="15.75" customHeight="1" hidden="1">
      <c r="A157" s="35"/>
      <c r="B157" s="35"/>
      <c r="C157" s="35"/>
      <c r="D157" s="35"/>
      <c r="E157" s="35"/>
      <c r="F157" s="35"/>
      <c r="G157" s="35"/>
      <c r="H157" s="35"/>
      <c r="I157" s="35"/>
      <c r="J157" s="35"/>
      <c r="K157" s="35"/>
      <c r="L157" s="35"/>
      <c r="M157" s="35"/>
      <c r="N157" s="35"/>
    </row>
    <row r="158" spans="1:14" ht="15.75" hidden="1">
      <c r="A158" s="35"/>
      <c r="B158" s="35"/>
      <c r="C158" s="35"/>
      <c r="D158" s="35"/>
      <c r="E158" s="35"/>
      <c r="F158" s="35"/>
      <c r="G158" s="35"/>
      <c r="H158" s="35"/>
      <c r="I158" s="35"/>
      <c r="J158" s="35"/>
      <c r="K158" s="35"/>
      <c r="L158" s="35"/>
      <c r="M158" s="35"/>
      <c r="N158" s="35"/>
    </row>
    <row r="159" spans="1:14" ht="15.75" hidden="1">
      <c r="A159" s="35"/>
      <c r="B159" s="35"/>
      <c r="C159" s="35"/>
      <c r="D159" s="35"/>
      <c r="E159" s="35"/>
      <c r="F159" s="35"/>
      <c r="G159" s="35"/>
      <c r="H159" s="35"/>
      <c r="I159" s="35"/>
      <c r="J159" s="35"/>
      <c r="K159" s="35"/>
      <c r="L159" s="35"/>
      <c r="M159" s="35"/>
      <c r="N159" s="35"/>
    </row>
    <row r="160" spans="1:14" ht="16.5" customHeight="1" hidden="1">
      <c r="A160" s="1459" t="s">
        <v>179</v>
      </c>
      <c r="B160" s="1460"/>
      <c r="C160" s="1460"/>
      <c r="D160" s="35"/>
      <c r="E160" s="35"/>
      <c r="F160" s="35"/>
      <c r="G160" s="35"/>
      <c r="H160" s="35"/>
      <c r="I160" s="35"/>
      <c r="J160" s="35"/>
      <c r="K160" s="35"/>
      <c r="L160" s="35"/>
      <c r="M160" s="35"/>
      <c r="N160" s="35"/>
    </row>
    <row r="161" spans="1:14" ht="18.75" hidden="1">
      <c r="A161" s="1461" t="s">
        <v>69</v>
      </c>
      <c r="B161" s="1461"/>
      <c r="C161" s="937" t="s">
        <v>335</v>
      </c>
      <c r="D161" s="35"/>
      <c r="E161" s="35"/>
      <c r="F161" s="35"/>
      <c r="G161" s="35"/>
      <c r="H161" s="35"/>
      <c r="I161" s="35"/>
      <c r="J161" s="35"/>
      <c r="K161" s="35"/>
      <c r="L161" s="35"/>
      <c r="M161" s="35"/>
      <c r="N161" s="35"/>
    </row>
    <row r="162" spans="1:14" ht="15.75" hidden="1">
      <c r="A162" s="1458" t="s">
        <v>6</v>
      </c>
      <c r="B162" s="1458"/>
      <c r="C162" s="942">
        <v>1</v>
      </c>
      <c r="D162" s="35"/>
      <c r="E162" s="35"/>
      <c r="F162" s="35"/>
      <c r="G162" s="35"/>
      <c r="H162" s="35"/>
      <c r="I162" s="35"/>
      <c r="J162" s="35"/>
      <c r="K162" s="35"/>
      <c r="L162" s="35"/>
      <c r="M162" s="35"/>
      <c r="N162" s="35"/>
    </row>
    <row r="163" spans="1:14" ht="24.75" customHeight="1" hidden="1">
      <c r="A163" s="943" t="s">
        <v>51</v>
      </c>
      <c r="B163" s="944" t="s">
        <v>343</v>
      </c>
      <c r="C163" s="945">
        <f>SUM(C164:C169)</f>
        <v>0</v>
      </c>
      <c r="D163" s="35"/>
      <c r="E163" s="35"/>
      <c r="F163" s="35"/>
      <c r="G163" s="35"/>
      <c r="H163" s="35"/>
      <c r="I163" s="35"/>
      <c r="J163" s="35"/>
      <c r="K163" s="35"/>
      <c r="L163" s="35"/>
      <c r="M163" s="35"/>
      <c r="N163" s="35"/>
    </row>
    <row r="164" spans="1:14" ht="24.75" customHeight="1" hidden="1">
      <c r="A164" s="942" t="s">
        <v>53</v>
      </c>
      <c r="B164" s="35" t="s">
        <v>151</v>
      </c>
      <c r="C164" s="946"/>
      <c r="D164" s="35"/>
      <c r="E164" s="35"/>
      <c r="F164" s="35"/>
      <c r="G164" s="35"/>
      <c r="H164" s="35"/>
      <c r="I164" s="35"/>
      <c r="J164" s="35"/>
      <c r="K164" s="35"/>
      <c r="L164" s="35"/>
      <c r="M164" s="35"/>
      <c r="N164" s="35"/>
    </row>
    <row r="165" spans="1:14" ht="24.75" customHeight="1" hidden="1">
      <c r="A165" s="942" t="s">
        <v>54</v>
      </c>
      <c r="B165" s="35" t="s">
        <v>152</v>
      </c>
      <c r="C165" s="946"/>
      <c r="D165" s="35"/>
      <c r="E165" s="35"/>
      <c r="F165" s="35"/>
      <c r="G165" s="35"/>
      <c r="H165" s="35"/>
      <c r="I165" s="35"/>
      <c r="J165" s="35"/>
      <c r="K165" s="35"/>
      <c r="L165" s="35"/>
      <c r="M165" s="35"/>
      <c r="N165" s="35"/>
    </row>
    <row r="166" spans="1:14" ht="24.75" customHeight="1" hidden="1">
      <c r="A166" s="942" t="s">
        <v>139</v>
      </c>
      <c r="B166" s="35" t="s">
        <v>153</v>
      </c>
      <c r="C166" s="946"/>
      <c r="D166" s="35"/>
      <c r="E166" s="35"/>
      <c r="F166" s="35"/>
      <c r="G166" s="35"/>
      <c r="H166" s="35"/>
      <c r="I166" s="35"/>
      <c r="J166" s="35"/>
      <c r="K166" s="35"/>
      <c r="L166" s="35"/>
      <c r="M166" s="35"/>
      <c r="N166" s="35"/>
    </row>
    <row r="167" spans="1:14" ht="24.75" customHeight="1" hidden="1">
      <c r="A167" s="942" t="s">
        <v>141</v>
      </c>
      <c r="B167" s="35" t="s">
        <v>154</v>
      </c>
      <c r="C167" s="946"/>
      <c r="D167" s="35"/>
      <c r="E167" s="35"/>
      <c r="F167" s="35"/>
      <c r="G167" s="35"/>
      <c r="H167" s="35"/>
      <c r="I167" s="35"/>
      <c r="J167" s="35"/>
      <c r="K167" s="35"/>
      <c r="L167" s="35"/>
      <c r="M167" s="35"/>
      <c r="N167" s="35"/>
    </row>
    <row r="168" spans="1:14" ht="24.75" customHeight="1" hidden="1">
      <c r="A168" s="942" t="s">
        <v>143</v>
      </c>
      <c r="B168" s="35" t="s">
        <v>155</v>
      </c>
      <c r="C168" s="946"/>
      <c r="D168" s="35"/>
      <c r="E168" s="35"/>
      <c r="F168" s="35"/>
      <c r="G168" s="35"/>
      <c r="H168" s="35"/>
      <c r="I168" s="35"/>
      <c r="J168" s="35"/>
      <c r="K168" s="35"/>
      <c r="L168" s="35"/>
      <c r="M168" s="35"/>
      <c r="N168" s="35"/>
    </row>
    <row r="169" spans="1:14" ht="24.75" customHeight="1" hidden="1">
      <c r="A169" s="942" t="s">
        <v>145</v>
      </c>
      <c r="B169" s="35" t="s">
        <v>156</v>
      </c>
      <c r="C169" s="946"/>
      <c r="D169" s="35"/>
      <c r="E169" s="35"/>
      <c r="F169" s="35"/>
      <c r="G169" s="35"/>
      <c r="H169" s="35"/>
      <c r="I169" s="35"/>
      <c r="J169" s="35"/>
      <c r="K169" s="35"/>
      <c r="L169" s="35"/>
      <c r="M169" s="35"/>
      <c r="N169" s="35"/>
    </row>
    <row r="170" spans="1:14" ht="24.75" customHeight="1" hidden="1">
      <c r="A170" s="943" t="s">
        <v>52</v>
      </c>
      <c r="B170" s="944" t="s">
        <v>341</v>
      </c>
      <c r="C170" s="945">
        <f>SUM(C171:C172)</f>
        <v>0</v>
      </c>
      <c r="D170" s="35"/>
      <c r="E170" s="35"/>
      <c r="F170" s="35"/>
      <c r="G170" s="35"/>
      <c r="H170" s="35"/>
      <c r="I170" s="35"/>
      <c r="J170" s="35"/>
      <c r="K170" s="35"/>
      <c r="L170" s="35"/>
      <c r="M170" s="35"/>
      <c r="N170" s="35"/>
    </row>
    <row r="171" spans="1:14" ht="24.75" customHeight="1" hidden="1">
      <c r="A171" s="942" t="s">
        <v>55</v>
      </c>
      <c r="B171" s="35" t="s">
        <v>157</v>
      </c>
      <c r="C171" s="946"/>
      <c r="D171" s="35"/>
      <c r="E171" s="35"/>
      <c r="F171" s="35"/>
      <c r="G171" s="35"/>
      <c r="H171" s="35"/>
      <c r="I171" s="35"/>
      <c r="J171" s="35"/>
      <c r="K171" s="35"/>
      <c r="L171" s="35"/>
      <c r="M171" s="35"/>
      <c r="N171" s="35"/>
    </row>
    <row r="172" spans="1:14" ht="24.75" customHeight="1" hidden="1">
      <c r="A172" s="942" t="s">
        <v>56</v>
      </c>
      <c r="B172" s="35" t="s">
        <v>158</v>
      </c>
      <c r="C172" s="946"/>
      <c r="D172" s="35"/>
      <c r="E172" s="35"/>
      <c r="F172" s="35"/>
      <c r="G172" s="35"/>
      <c r="H172" s="35"/>
      <c r="I172" s="35"/>
      <c r="J172" s="35"/>
      <c r="K172" s="35"/>
      <c r="L172" s="35"/>
      <c r="M172" s="35"/>
      <c r="N172" s="35"/>
    </row>
    <row r="173" spans="1:14" ht="24.75" customHeight="1" hidden="1">
      <c r="A173" s="943" t="s">
        <v>57</v>
      </c>
      <c r="B173" s="944" t="s">
        <v>148</v>
      </c>
      <c r="C173" s="945">
        <f>SUM(C174:C176)</f>
        <v>0</v>
      </c>
      <c r="D173" s="35"/>
      <c r="E173" s="35"/>
      <c r="F173" s="35"/>
      <c r="G173" s="35"/>
      <c r="H173" s="35"/>
      <c r="I173" s="35"/>
      <c r="J173" s="35"/>
      <c r="K173" s="35"/>
      <c r="L173" s="35"/>
      <c r="M173" s="35"/>
      <c r="N173" s="35"/>
    </row>
    <row r="174" spans="1:14" ht="24.75" customHeight="1" hidden="1">
      <c r="A174" s="942" t="s">
        <v>159</v>
      </c>
      <c r="B174" s="947" t="s">
        <v>160</v>
      </c>
      <c r="C174" s="946"/>
      <c r="D174" s="35"/>
      <c r="E174" s="35"/>
      <c r="F174" s="35"/>
      <c r="G174" s="35"/>
      <c r="H174" s="35"/>
      <c r="I174" s="35"/>
      <c r="J174" s="35"/>
      <c r="K174" s="35"/>
      <c r="L174" s="35"/>
      <c r="M174" s="35"/>
      <c r="N174" s="35"/>
    </row>
    <row r="175" spans="1:14" ht="24.75" customHeight="1" hidden="1">
      <c r="A175" s="942" t="s">
        <v>161</v>
      </c>
      <c r="B175" s="35" t="s">
        <v>162</v>
      </c>
      <c r="C175" s="946"/>
      <c r="D175" s="35"/>
      <c r="E175" s="35"/>
      <c r="F175" s="35"/>
      <c r="G175" s="35"/>
      <c r="H175" s="35"/>
      <c r="I175" s="35"/>
      <c r="J175" s="35"/>
      <c r="K175" s="35"/>
      <c r="L175" s="35"/>
      <c r="M175" s="35"/>
      <c r="N175" s="35"/>
    </row>
    <row r="176" spans="1:14" ht="24.75" customHeight="1" hidden="1">
      <c r="A176" s="942" t="s">
        <v>163</v>
      </c>
      <c r="B176" s="35" t="s">
        <v>164</v>
      </c>
      <c r="C176" s="946"/>
      <c r="D176" s="35"/>
      <c r="E176" s="35"/>
      <c r="F176" s="35"/>
      <c r="G176" s="35"/>
      <c r="H176" s="35"/>
      <c r="I176" s="35"/>
      <c r="J176" s="35"/>
      <c r="K176" s="35"/>
      <c r="L176" s="35"/>
      <c r="M176" s="35"/>
      <c r="N176" s="35"/>
    </row>
    <row r="177" spans="1:14" ht="24.75" customHeight="1" hidden="1">
      <c r="A177" s="943" t="s">
        <v>72</v>
      </c>
      <c r="B177" s="944" t="s">
        <v>342</v>
      </c>
      <c r="C177" s="945">
        <f>SUM(C178:C183)</f>
        <v>1</v>
      </c>
      <c r="D177" s="35"/>
      <c r="E177" s="35"/>
      <c r="F177" s="35"/>
      <c r="G177" s="35"/>
      <c r="H177" s="35"/>
      <c r="I177" s="35"/>
      <c r="J177" s="35"/>
      <c r="K177" s="35"/>
      <c r="L177" s="35"/>
      <c r="M177" s="35"/>
      <c r="N177" s="35"/>
    </row>
    <row r="178" spans="1:14" ht="24.75" customHeight="1" hidden="1">
      <c r="A178" s="942" t="s">
        <v>165</v>
      </c>
      <c r="B178" s="35" t="s">
        <v>166</v>
      </c>
      <c r="C178" s="946">
        <v>1</v>
      </c>
      <c r="D178" s="35"/>
      <c r="E178" s="35"/>
      <c r="F178" s="35"/>
      <c r="G178" s="35"/>
      <c r="H178" s="35"/>
      <c r="I178" s="35"/>
      <c r="J178" s="35"/>
      <c r="K178" s="35"/>
      <c r="L178" s="35"/>
      <c r="M178" s="35"/>
      <c r="N178" s="35"/>
    </row>
    <row r="179" spans="1:14" ht="24.75" customHeight="1" hidden="1">
      <c r="A179" s="942" t="s">
        <v>167</v>
      </c>
      <c r="B179" s="35" t="s">
        <v>168</v>
      </c>
      <c r="C179" s="946">
        <v>0</v>
      </c>
      <c r="D179" s="35"/>
      <c r="E179" s="35"/>
      <c r="F179" s="35"/>
      <c r="G179" s="35"/>
      <c r="H179" s="35"/>
      <c r="I179" s="35"/>
      <c r="J179" s="35"/>
      <c r="K179" s="35"/>
      <c r="L179" s="35"/>
      <c r="M179" s="35"/>
      <c r="N179" s="35"/>
    </row>
    <row r="180" spans="1:14" ht="24.75" customHeight="1" hidden="1">
      <c r="A180" s="942" t="s">
        <v>169</v>
      </c>
      <c r="B180" s="35" t="s">
        <v>170</v>
      </c>
      <c r="C180" s="946">
        <v>0</v>
      </c>
      <c r="D180" s="35"/>
      <c r="E180" s="35"/>
      <c r="F180" s="35"/>
      <c r="G180" s="35"/>
      <c r="H180" s="35"/>
      <c r="I180" s="35"/>
      <c r="J180" s="35"/>
      <c r="K180" s="35"/>
      <c r="L180" s="35"/>
      <c r="M180" s="35"/>
      <c r="N180" s="35"/>
    </row>
    <row r="181" spans="1:14" ht="24.75" customHeight="1" hidden="1">
      <c r="A181" s="942" t="s">
        <v>171</v>
      </c>
      <c r="B181" s="35" t="s">
        <v>154</v>
      </c>
      <c r="C181" s="946">
        <v>0</v>
      </c>
      <c r="D181" s="35"/>
      <c r="E181" s="35"/>
      <c r="F181" s="35"/>
      <c r="G181" s="35"/>
      <c r="H181" s="35"/>
      <c r="I181" s="35"/>
      <c r="J181" s="35"/>
      <c r="K181" s="35"/>
      <c r="L181" s="35"/>
      <c r="M181" s="35"/>
      <c r="N181" s="35"/>
    </row>
    <row r="182" spans="1:14" ht="24.75" customHeight="1" hidden="1">
      <c r="A182" s="942" t="s">
        <v>172</v>
      </c>
      <c r="B182" s="35" t="s">
        <v>155</v>
      </c>
      <c r="C182" s="946">
        <v>0</v>
      </c>
      <c r="D182" s="35"/>
      <c r="E182" s="35"/>
      <c r="F182" s="35"/>
      <c r="G182" s="35"/>
      <c r="H182" s="35"/>
      <c r="I182" s="35"/>
      <c r="J182" s="35"/>
      <c r="K182" s="35"/>
      <c r="L182" s="35"/>
      <c r="M182" s="35"/>
      <c r="N182" s="35"/>
    </row>
    <row r="183" spans="1:14" ht="24.75" customHeight="1" hidden="1">
      <c r="A183" s="942" t="s">
        <v>173</v>
      </c>
      <c r="B183" s="35" t="s">
        <v>174</v>
      </c>
      <c r="C183" s="946">
        <v>0</v>
      </c>
      <c r="D183" s="35"/>
      <c r="E183" s="35"/>
      <c r="F183" s="35"/>
      <c r="G183" s="35"/>
      <c r="H183" s="35"/>
      <c r="I183" s="35"/>
      <c r="J183" s="35"/>
      <c r="K183" s="35"/>
      <c r="L183" s="35"/>
      <c r="M183" s="35"/>
      <c r="N183" s="35"/>
    </row>
    <row r="184" spans="1:14" ht="24.75" customHeight="1" hidden="1">
      <c r="A184" s="943" t="s">
        <v>73</v>
      </c>
      <c r="B184" s="944" t="s">
        <v>344</v>
      </c>
      <c r="C184" s="945">
        <f>SUM(C185:C187)</f>
        <v>74</v>
      </c>
      <c r="D184" s="35"/>
      <c r="E184" s="35"/>
      <c r="F184" s="35"/>
      <c r="G184" s="35"/>
      <c r="H184" s="35"/>
      <c r="I184" s="35"/>
      <c r="J184" s="35"/>
      <c r="K184" s="35"/>
      <c r="L184" s="35"/>
      <c r="M184" s="35"/>
      <c r="N184" s="35"/>
    </row>
    <row r="185" spans="1:14" ht="24.75" customHeight="1" hidden="1">
      <c r="A185" s="942" t="s">
        <v>175</v>
      </c>
      <c r="B185" s="35" t="s">
        <v>166</v>
      </c>
      <c r="C185" s="946">
        <v>66</v>
      </c>
      <c r="D185" s="35"/>
      <c r="E185" s="35"/>
      <c r="F185" s="35"/>
      <c r="G185" s="35"/>
      <c r="H185" s="35"/>
      <c r="I185" s="35"/>
      <c r="J185" s="35"/>
      <c r="K185" s="35"/>
      <c r="L185" s="35"/>
      <c r="M185" s="35"/>
      <c r="N185" s="35"/>
    </row>
    <row r="186" spans="1:14" ht="24.75" customHeight="1" hidden="1">
      <c r="A186" s="942" t="s">
        <v>176</v>
      </c>
      <c r="B186" s="35" t="s">
        <v>168</v>
      </c>
      <c r="C186" s="946">
        <v>0</v>
      </c>
      <c r="D186" s="35"/>
      <c r="E186" s="35"/>
      <c r="F186" s="35"/>
      <c r="G186" s="35"/>
      <c r="H186" s="35"/>
      <c r="I186" s="35"/>
      <c r="J186" s="35"/>
      <c r="K186" s="35"/>
      <c r="L186" s="35"/>
      <c r="M186" s="35"/>
      <c r="N186" s="35"/>
    </row>
    <row r="187" spans="1:14" ht="24.75" customHeight="1" hidden="1">
      <c r="A187" s="942" t="s">
        <v>177</v>
      </c>
      <c r="B187" s="35" t="s">
        <v>178</v>
      </c>
      <c r="C187" s="946">
        <v>8</v>
      </c>
      <c r="D187" s="35"/>
      <c r="E187" s="35"/>
      <c r="F187" s="35"/>
      <c r="G187" s="35"/>
      <c r="H187" s="35"/>
      <c r="I187" s="35"/>
      <c r="J187" s="35"/>
      <c r="K187" s="35"/>
      <c r="L187" s="35"/>
      <c r="M187" s="35"/>
      <c r="N187" s="35"/>
    </row>
    <row r="188" spans="1:14" ht="15.75" hidden="1">
      <c r="A188" s="35"/>
      <c r="B188" s="35"/>
      <c r="C188" s="35"/>
      <c r="D188" s="35"/>
      <c r="E188" s="35"/>
      <c r="F188" s="35"/>
      <c r="G188" s="35"/>
      <c r="H188" s="35"/>
      <c r="I188" s="35"/>
      <c r="J188" s="35"/>
      <c r="K188" s="35"/>
      <c r="L188" s="35"/>
      <c r="M188" s="35"/>
      <c r="N188" s="35"/>
    </row>
    <row r="189" spans="1:14" ht="15.75" hidden="1">
      <c r="A189" s="35"/>
      <c r="B189" s="35"/>
      <c r="C189" s="35"/>
      <c r="D189" s="35"/>
      <c r="E189" s="35"/>
      <c r="F189" s="35"/>
      <c r="G189" s="35"/>
      <c r="H189" s="35"/>
      <c r="I189" s="35"/>
      <c r="J189" s="35"/>
      <c r="K189" s="35"/>
      <c r="L189" s="35"/>
      <c r="M189" s="35"/>
      <c r="N189" s="35"/>
    </row>
    <row r="190" spans="1:14" ht="15.75" hidden="1">
      <c r="A190" s="35"/>
      <c r="B190" s="35"/>
      <c r="C190" s="35"/>
      <c r="D190" s="35"/>
      <c r="E190" s="35"/>
      <c r="F190" s="35"/>
      <c r="G190" s="35"/>
      <c r="H190" s="35"/>
      <c r="I190" s="35"/>
      <c r="J190" s="35"/>
      <c r="K190" s="35"/>
      <c r="L190" s="35"/>
      <c r="M190" s="35"/>
      <c r="N190" s="35"/>
    </row>
    <row r="191" spans="1:14" ht="15.75" hidden="1">
      <c r="A191" s="35"/>
      <c r="B191" s="35"/>
      <c r="C191" s="35"/>
      <c r="D191" s="35"/>
      <c r="E191" s="35"/>
      <c r="F191" s="35"/>
      <c r="G191" s="35"/>
      <c r="H191" s="35"/>
      <c r="I191" s="35"/>
      <c r="J191" s="35"/>
      <c r="K191" s="35"/>
      <c r="L191" s="35"/>
      <c r="M191" s="35"/>
      <c r="N191" s="35"/>
    </row>
    <row r="192" spans="1:14" ht="15.75" hidden="1">
      <c r="A192" s="35"/>
      <c r="B192" s="35"/>
      <c r="C192" s="35"/>
      <c r="D192" s="35"/>
      <c r="E192" s="35"/>
      <c r="F192" s="35"/>
      <c r="G192" s="35"/>
      <c r="H192" s="35"/>
      <c r="I192" s="35"/>
      <c r="J192" s="35"/>
      <c r="K192" s="35"/>
      <c r="L192" s="35"/>
      <c r="M192" s="35"/>
      <c r="N192" s="35"/>
    </row>
    <row r="193" spans="1:14" ht="15.75" hidden="1">
      <c r="A193" s="35"/>
      <c r="B193" s="35"/>
      <c r="C193" s="35"/>
      <c r="D193" s="35"/>
      <c r="E193" s="35"/>
      <c r="F193" s="35"/>
      <c r="G193" s="35"/>
      <c r="H193" s="35"/>
      <c r="I193" s="35"/>
      <c r="J193" s="35"/>
      <c r="K193" s="35"/>
      <c r="L193" s="35"/>
      <c r="M193" s="35"/>
      <c r="N193" s="35"/>
    </row>
    <row r="194" spans="1:14" ht="15.75" hidden="1">
      <c r="A194" s="35"/>
      <c r="B194" s="35"/>
      <c r="C194" s="35"/>
      <c r="D194" s="35"/>
      <c r="E194" s="35"/>
      <c r="F194" s="35"/>
      <c r="G194" s="35"/>
      <c r="H194" s="35"/>
      <c r="I194" s="35"/>
      <c r="J194" s="35"/>
      <c r="K194" s="35"/>
      <c r="L194" s="35"/>
      <c r="M194" s="35"/>
      <c r="N194" s="35"/>
    </row>
    <row r="195" spans="1:14" ht="15.75" hidden="1">
      <c r="A195" s="35"/>
      <c r="B195" s="35"/>
      <c r="C195" s="35"/>
      <c r="D195" s="35"/>
      <c r="E195" s="35"/>
      <c r="F195" s="35"/>
      <c r="G195" s="35"/>
      <c r="H195" s="35"/>
      <c r="I195" s="35"/>
      <c r="J195" s="35"/>
      <c r="K195" s="35"/>
      <c r="L195" s="35"/>
      <c r="M195" s="35"/>
      <c r="N195" s="35"/>
    </row>
    <row r="196" spans="1:14" ht="15.75" customHeight="1" hidden="1">
      <c r="A196" s="35"/>
      <c r="B196" s="35"/>
      <c r="C196" s="35"/>
      <c r="D196" s="35"/>
      <c r="E196" s="35"/>
      <c r="F196" s="35"/>
      <c r="G196" s="35"/>
      <c r="H196" s="35"/>
      <c r="I196" s="35"/>
      <c r="J196" s="35"/>
      <c r="K196" s="35"/>
      <c r="L196" s="35"/>
      <c r="M196" s="35"/>
      <c r="N196" s="35"/>
    </row>
    <row r="197" spans="1:14" ht="15.75" hidden="1">
      <c r="A197" s="35"/>
      <c r="B197" s="35"/>
      <c r="C197" s="35"/>
      <c r="D197" s="35"/>
      <c r="E197" s="35"/>
      <c r="F197" s="35"/>
      <c r="G197" s="35"/>
      <c r="H197" s="35"/>
      <c r="I197" s="35"/>
      <c r="J197" s="35"/>
      <c r="K197" s="35"/>
      <c r="L197" s="35"/>
      <c r="M197" s="35"/>
      <c r="N197" s="35"/>
    </row>
    <row r="198" spans="1:14" ht="15.75" hidden="1">
      <c r="A198" s="35"/>
      <c r="B198" s="35"/>
      <c r="C198" s="35"/>
      <c r="D198" s="35"/>
      <c r="E198" s="35"/>
      <c r="F198" s="35"/>
      <c r="G198" s="35"/>
      <c r="H198" s="35"/>
      <c r="I198" s="35"/>
      <c r="J198" s="35"/>
      <c r="K198" s="35"/>
      <c r="L198" s="35"/>
      <c r="M198" s="35"/>
      <c r="N198" s="35"/>
    </row>
    <row r="199" spans="1:14" ht="16.5" customHeight="1" hidden="1">
      <c r="A199" s="1459" t="s">
        <v>179</v>
      </c>
      <c r="B199" s="1460"/>
      <c r="C199" s="1460"/>
      <c r="D199" s="35"/>
      <c r="E199" s="35"/>
      <c r="F199" s="35"/>
      <c r="G199" s="35"/>
      <c r="H199" s="35"/>
      <c r="I199" s="35"/>
      <c r="J199" s="35"/>
      <c r="K199" s="35"/>
      <c r="L199" s="35"/>
      <c r="M199" s="35"/>
      <c r="N199" s="35"/>
    </row>
    <row r="200" spans="1:14" ht="18.75" hidden="1">
      <c r="A200" s="1461" t="s">
        <v>69</v>
      </c>
      <c r="B200" s="1461"/>
      <c r="C200" s="937" t="s">
        <v>335</v>
      </c>
      <c r="D200" s="35"/>
      <c r="E200" s="35"/>
      <c r="F200" s="35"/>
      <c r="G200" s="35"/>
      <c r="H200" s="35"/>
      <c r="I200" s="35"/>
      <c r="J200" s="35"/>
      <c r="K200" s="35"/>
      <c r="L200" s="35"/>
      <c r="M200" s="35"/>
      <c r="N200" s="35"/>
    </row>
    <row r="201" spans="1:14" ht="15.75" hidden="1">
      <c r="A201" s="1458" t="s">
        <v>6</v>
      </c>
      <c r="B201" s="1458"/>
      <c r="C201" s="942">
        <v>1</v>
      </c>
      <c r="D201" s="35"/>
      <c r="E201" s="35"/>
      <c r="F201" s="35"/>
      <c r="G201" s="35"/>
      <c r="H201" s="35"/>
      <c r="I201" s="35"/>
      <c r="J201" s="35"/>
      <c r="K201" s="35"/>
      <c r="L201" s="35"/>
      <c r="M201" s="35"/>
      <c r="N201" s="35"/>
    </row>
    <row r="202" spans="1:14" ht="24.75" customHeight="1" hidden="1">
      <c r="A202" s="943" t="s">
        <v>51</v>
      </c>
      <c r="B202" s="944" t="s">
        <v>343</v>
      </c>
      <c r="C202" s="945">
        <f>SUM(C203:C208)</f>
        <v>0</v>
      </c>
      <c r="D202" s="35"/>
      <c r="E202" s="35"/>
      <c r="F202" s="35"/>
      <c r="G202" s="35"/>
      <c r="H202" s="35"/>
      <c r="I202" s="35"/>
      <c r="J202" s="35"/>
      <c r="K202" s="35"/>
      <c r="L202" s="35"/>
      <c r="M202" s="35"/>
      <c r="N202" s="35"/>
    </row>
    <row r="203" spans="1:14" ht="24.75" customHeight="1" hidden="1">
      <c r="A203" s="942" t="s">
        <v>53</v>
      </c>
      <c r="B203" s="35" t="s">
        <v>151</v>
      </c>
      <c r="C203" s="946"/>
      <c r="D203" s="35"/>
      <c r="E203" s="35"/>
      <c r="F203" s="35"/>
      <c r="G203" s="35"/>
      <c r="H203" s="35"/>
      <c r="I203" s="35"/>
      <c r="J203" s="35"/>
      <c r="K203" s="35"/>
      <c r="L203" s="35"/>
      <c r="M203" s="35"/>
      <c r="N203" s="35"/>
    </row>
    <row r="204" spans="1:14" ht="24.75" customHeight="1" hidden="1">
      <c r="A204" s="942" t="s">
        <v>54</v>
      </c>
      <c r="B204" s="35" t="s">
        <v>152</v>
      </c>
      <c r="C204" s="946"/>
      <c r="D204" s="35"/>
      <c r="E204" s="35"/>
      <c r="F204" s="35"/>
      <c r="G204" s="35"/>
      <c r="H204" s="35"/>
      <c r="I204" s="35"/>
      <c r="J204" s="35"/>
      <c r="K204" s="35"/>
      <c r="L204" s="35"/>
      <c r="M204" s="35"/>
      <c r="N204" s="35"/>
    </row>
    <row r="205" spans="1:14" ht="24.75" customHeight="1" hidden="1">
      <c r="A205" s="942" t="s">
        <v>139</v>
      </c>
      <c r="B205" s="35" t="s">
        <v>153</v>
      </c>
      <c r="C205" s="946"/>
      <c r="D205" s="35"/>
      <c r="E205" s="35"/>
      <c r="F205" s="35"/>
      <c r="G205" s="35"/>
      <c r="H205" s="35"/>
      <c r="I205" s="35"/>
      <c r="J205" s="35"/>
      <c r="K205" s="35"/>
      <c r="L205" s="35"/>
      <c r="M205" s="35"/>
      <c r="N205" s="35"/>
    </row>
    <row r="206" spans="1:14" ht="24.75" customHeight="1" hidden="1">
      <c r="A206" s="942" t="s">
        <v>141</v>
      </c>
      <c r="B206" s="35" t="s">
        <v>154</v>
      </c>
      <c r="C206" s="946"/>
      <c r="D206" s="35"/>
      <c r="E206" s="35"/>
      <c r="F206" s="35"/>
      <c r="G206" s="35"/>
      <c r="H206" s="35"/>
      <c r="I206" s="35"/>
      <c r="J206" s="35"/>
      <c r="K206" s="35"/>
      <c r="L206" s="35"/>
      <c r="M206" s="35"/>
      <c r="N206" s="35"/>
    </row>
    <row r="207" spans="1:14" ht="24.75" customHeight="1" hidden="1">
      <c r="A207" s="942" t="s">
        <v>143</v>
      </c>
      <c r="B207" s="35" t="s">
        <v>155</v>
      </c>
      <c r="C207" s="946"/>
      <c r="D207" s="35"/>
      <c r="E207" s="35"/>
      <c r="F207" s="35"/>
      <c r="G207" s="35"/>
      <c r="H207" s="35"/>
      <c r="I207" s="35"/>
      <c r="J207" s="35"/>
      <c r="K207" s="35"/>
      <c r="L207" s="35"/>
      <c r="M207" s="35"/>
      <c r="N207" s="35"/>
    </row>
    <row r="208" spans="1:14" ht="24.75" customHeight="1" hidden="1">
      <c r="A208" s="942" t="s">
        <v>145</v>
      </c>
      <c r="B208" s="35" t="s">
        <v>156</v>
      </c>
      <c r="C208" s="946"/>
      <c r="D208" s="35"/>
      <c r="E208" s="35"/>
      <c r="F208" s="35"/>
      <c r="G208" s="35"/>
      <c r="H208" s="35"/>
      <c r="I208" s="35"/>
      <c r="J208" s="35"/>
      <c r="K208" s="35"/>
      <c r="L208" s="35"/>
      <c r="M208" s="35"/>
      <c r="N208" s="35"/>
    </row>
    <row r="209" spans="1:14" ht="24.75" customHeight="1" hidden="1">
      <c r="A209" s="943" t="s">
        <v>52</v>
      </c>
      <c r="B209" s="944" t="s">
        <v>341</v>
      </c>
      <c r="C209" s="945">
        <f>SUM(C210:C211)</f>
        <v>0</v>
      </c>
      <c r="D209" s="35"/>
      <c r="E209" s="35"/>
      <c r="F209" s="35"/>
      <c r="G209" s="35"/>
      <c r="H209" s="35"/>
      <c r="I209" s="35"/>
      <c r="J209" s="35"/>
      <c r="K209" s="35"/>
      <c r="L209" s="35"/>
      <c r="M209" s="35"/>
      <c r="N209" s="35"/>
    </row>
    <row r="210" spans="1:14" ht="24.75" customHeight="1" hidden="1">
      <c r="A210" s="942" t="s">
        <v>55</v>
      </c>
      <c r="B210" s="35" t="s">
        <v>157</v>
      </c>
      <c r="C210" s="946"/>
      <c r="D210" s="35"/>
      <c r="E210" s="35"/>
      <c r="F210" s="35"/>
      <c r="G210" s="35"/>
      <c r="H210" s="35"/>
      <c r="I210" s="35"/>
      <c r="J210" s="35"/>
      <c r="K210" s="35"/>
      <c r="L210" s="35"/>
      <c r="M210" s="35"/>
      <c r="N210" s="35"/>
    </row>
    <row r="211" spans="1:14" ht="24.75" customHeight="1" hidden="1">
      <c r="A211" s="942" t="s">
        <v>56</v>
      </c>
      <c r="B211" s="35" t="s">
        <v>158</v>
      </c>
      <c r="C211" s="946"/>
      <c r="D211" s="35"/>
      <c r="E211" s="35"/>
      <c r="F211" s="35"/>
      <c r="G211" s="35"/>
      <c r="H211" s="35"/>
      <c r="I211" s="35"/>
      <c r="J211" s="35"/>
      <c r="K211" s="35"/>
      <c r="L211" s="35"/>
      <c r="M211" s="35"/>
      <c r="N211" s="35"/>
    </row>
    <row r="212" spans="1:14" ht="24.75" customHeight="1" hidden="1">
      <c r="A212" s="943" t="s">
        <v>57</v>
      </c>
      <c r="B212" s="944" t="s">
        <v>148</v>
      </c>
      <c r="C212" s="945">
        <f>SUM(C213:C215)</f>
        <v>0</v>
      </c>
      <c r="D212" s="35"/>
      <c r="E212" s="35"/>
      <c r="F212" s="35"/>
      <c r="G212" s="35"/>
      <c r="H212" s="35"/>
      <c r="I212" s="35"/>
      <c r="J212" s="35"/>
      <c r="K212" s="35"/>
      <c r="L212" s="35"/>
      <c r="M212" s="35"/>
      <c r="N212" s="35"/>
    </row>
    <row r="213" spans="1:14" ht="24.75" customHeight="1" hidden="1">
      <c r="A213" s="942" t="s">
        <v>159</v>
      </c>
      <c r="B213" s="947" t="s">
        <v>160</v>
      </c>
      <c r="C213" s="946"/>
      <c r="D213" s="35"/>
      <c r="E213" s="35"/>
      <c r="F213" s="35"/>
      <c r="G213" s="35"/>
      <c r="H213" s="35"/>
      <c r="I213" s="35"/>
      <c r="J213" s="35"/>
      <c r="K213" s="35"/>
      <c r="L213" s="35"/>
      <c r="M213" s="35"/>
      <c r="N213" s="35"/>
    </row>
    <row r="214" spans="1:14" ht="24.75" customHeight="1" hidden="1">
      <c r="A214" s="942" t="s">
        <v>161</v>
      </c>
      <c r="B214" s="35" t="s">
        <v>162</v>
      </c>
      <c r="C214" s="946"/>
      <c r="D214" s="35"/>
      <c r="E214" s="35"/>
      <c r="F214" s="35"/>
      <c r="G214" s="35"/>
      <c r="H214" s="35"/>
      <c r="I214" s="35"/>
      <c r="J214" s="35"/>
      <c r="K214" s="35"/>
      <c r="L214" s="35"/>
      <c r="M214" s="35"/>
      <c r="N214" s="35"/>
    </row>
    <row r="215" spans="1:14" ht="24.75" customHeight="1" hidden="1">
      <c r="A215" s="942" t="s">
        <v>163</v>
      </c>
      <c r="B215" s="35" t="s">
        <v>164</v>
      </c>
      <c r="C215" s="946"/>
      <c r="D215" s="35"/>
      <c r="E215" s="35"/>
      <c r="F215" s="35"/>
      <c r="G215" s="35"/>
      <c r="H215" s="35"/>
      <c r="I215" s="35"/>
      <c r="J215" s="35"/>
      <c r="K215" s="35"/>
      <c r="L215" s="35"/>
      <c r="M215" s="35"/>
      <c r="N215" s="35"/>
    </row>
    <row r="216" spans="1:14" ht="24.75" customHeight="1" hidden="1">
      <c r="A216" s="943" t="s">
        <v>72</v>
      </c>
      <c r="B216" s="944" t="s">
        <v>342</v>
      </c>
      <c r="C216" s="945">
        <f>SUM(C217:C222)</f>
        <v>0</v>
      </c>
      <c r="D216" s="35"/>
      <c r="E216" s="35"/>
      <c r="F216" s="35"/>
      <c r="G216" s="35"/>
      <c r="H216" s="35"/>
      <c r="I216" s="35"/>
      <c r="J216" s="35"/>
      <c r="K216" s="35"/>
      <c r="L216" s="35"/>
      <c r="M216" s="35"/>
      <c r="N216" s="35"/>
    </row>
    <row r="217" spans="1:14" ht="24.75" customHeight="1" hidden="1">
      <c r="A217" s="942" t="s">
        <v>165</v>
      </c>
      <c r="B217" s="35" t="s">
        <v>166</v>
      </c>
      <c r="C217" s="946"/>
      <c r="D217" s="35"/>
      <c r="E217" s="35"/>
      <c r="F217" s="35"/>
      <c r="G217" s="35"/>
      <c r="H217" s="35"/>
      <c r="I217" s="35"/>
      <c r="J217" s="35"/>
      <c r="K217" s="35"/>
      <c r="L217" s="35"/>
      <c r="M217" s="35"/>
      <c r="N217" s="35"/>
    </row>
    <row r="218" spans="1:14" ht="24.75" customHeight="1" hidden="1">
      <c r="A218" s="942" t="s">
        <v>167</v>
      </c>
      <c r="B218" s="35" t="s">
        <v>168</v>
      </c>
      <c r="C218" s="946"/>
      <c r="D218" s="35"/>
      <c r="E218" s="35"/>
      <c r="F218" s="35"/>
      <c r="G218" s="35"/>
      <c r="H218" s="35"/>
      <c r="I218" s="35"/>
      <c r="J218" s="35"/>
      <c r="K218" s="35"/>
      <c r="L218" s="35"/>
      <c r="M218" s="35"/>
      <c r="N218" s="35"/>
    </row>
    <row r="219" spans="1:14" ht="24.75" customHeight="1" hidden="1">
      <c r="A219" s="942" t="s">
        <v>169</v>
      </c>
      <c r="B219" s="35" t="s">
        <v>170</v>
      </c>
      <c r="C219" s="946"/>
      <c r="D219" s="35"/>
      <c r="E219" s="35"/>
      <c r="F219" s="35"/>
      <c r="G219" s="35"/>
      <c r="H219" s="35"/>
      <c r="I219" s="35"/>
      <c r="J219" s="35"/>
      <c r="K219" s="35"/>
      <c r="L219" s="35"/>
      <c r="M219" s="35"/>
      <c r="N219" s="35"/>
    </row>
    <row r="220" spans="1:14" ht="24.75" customHeight="1" hidden="1">
      <c r="A220" s="942" t="s">
        <v>171</v>
      </c>
      <c r="B220" s="35" t="s">
        <v>154</v>
      </c>
      <c r="C220" s="946"/>
      <c r="D220" s="35"/>
      <c r="E220" s="35"/>
      <c r="F220" s="35"/>
      <c r="G220" s="35"/>
      <c r="H220" s="35"/>
      <c r="I220" s="35"/>
      <c r="J220" s="35"/>
      <c r="K220" s="35"/>
      <c r="L220" s="35"/>
      <c r="M220" s="35"/>
      <c r="N220" s="35"/>
    </row>
    <row r="221" spans="1:14" ht="24.75" customHeight="1" hidden="1">
      <c r="A221" s="942" t="s">
        <v>172</v>
      </c>
      <c r="B221" s="35" t="s">
        <v>155</v>
      </c>
      <c r="C221" s="946"/>
      <c r="D221" s="35"/>
      <c r="E221" s="35"/>
      <c r="F221" s="35"/>
      <c r="G221" s="35"/>
      <c r="H221" s="35"/>
      <c r="I221" s="35"/>
      <c r="J221" s="35"/>
      <c r="K221" s="35"/>
      <c r="L221" s="35"/>
      <c r="M221" s="35"/>
      <c r="N221" s="35"/>
    </row>
    <row r="222" spans="1:14" ht="24.75" customHeight="1" hidden="1">
      <c r="A222" s="942" t="s">
        <v>173</v>
      </c>
      <c r="B222" s="35" t="s">
        <v>174</v>
      </c>
      <c r="C222" s="946"/>
      <c r="D222" s="35"/>
      <c r="E222" s="35"/>
      <c r="F222" s="35"/>
      <c r="G222" s="35"/>
      <c r="H222" s="35"/>
      <c r="I222" s="35"/>
      <c r="J222" s="35"/>
      <c r="K222" s="35"/>
      <c r="L222" s="35"/>
      <c r="M222" s="35"/>
      <c r="N222" s="35"/>
    </row>
    <row r="223" spans="1:14" ht="24.75" customHeight="1" hidden="1">
      <c r="A223" s="943" t="s">
        <v>73</v>
      </c>
      <c r="B223" s="944" t="s">
        <v>344</v>
      </c>
      <c r="C223" s="945">
        <f>SUM(C224:C226)</f>
        <v>7</v>
      </c>
      <c r="D223" s="35"/>
      <c r="E223" s="35"/>
      <c r="F223" s="35"/>
      <c r="G223" s="35"/>
      <c r="H223" s="35"/>
      <c r="I223" s="35"/>
      <c r="J223" s="35"/>
      <c r="K223" s="35"/>
      <c r="L223" s="35"/>
      <c r="M223" s="35"/>
      <c r="N223" s="35"/>
    </row>
    <row r="224" spans="1:14" ht="24.75" customHeight="1" hidden="1">
      <c r="A224" s="942" t="s">
        <v>175</v>
      </c>
      <c r="B224" s="35" t="s">
        <v>166</v>
      </c>
      <c r="C224" s="946">
        <v>7</v>
      </c>
      <c r="D224" s="35"/>
      <c r="E224" s="35"/>
      <c r="F224" s="35"/>
      <c r="G224" s="35"/>
      <c r="H224" s="35"/>
      <c r="I224" s="35"/>
      <c r="J224" s="35"/>
      <c r="K224" s="35"/>
      <c r="L224" s="35"/>
      <c r="M224" s="35"/>
      <c r="N224" s="35"/>
    </row>
    <row r="225" spans="1:14" ht="24.75" customHeight="1" hidden="1">
      <c r="A225" s="942" t="s">
        <v>176</v>
      </c>
      <c r="B225" s="35" t="s">
        <v>168</v>
      </c>
      <c r="C225" s="946">
        <v>0</v>
      </c>
      <c r="D225" s="35"/>
      <c r="E225" s="35"/>
      <c r="F225" s="35"/>
      <c r="G225" s="35"/>
      <c r="H225" s="35"/>
      <c r="I225" s="35"/>
      <c r="J225" s="35"/>
      <c r="K225" s="35"/>
      <c r="L225" s="35"/>
      <c r="M225" s="35"/>
      <c r="N225" s="35"/>
    </row>
    <row r="226" spans="1:14" ht="24.75" customHeight="1" hidden="1">
      <c r="A226" s="942" t="s">
        <v>177</v>
      </c>
      <c r="B226" s="35" t="s">
        <v>178</v>
      </c>
      <c r="C226" s="946">
        <v>0</v>
      </c>
      <c r="D226" s="35"/>
      <c r="E226" s="35"/>
      <c r="F226" s="35"/>
      <c r="G226" s="35"/>
      <c r="H226" s="35"/>
      <c r="I226" s="35"/>
      <c r="J226" s="35"/>
      <c r="K226" s="35"/>
      <c r="L226" s="35"/>
      <c r="M226" s="35"/>
      <c r="N226" s="35"/>
    </row>
    <row r="227" spans="1:14" ht="15.75" hidden="1">
      <c r="A227" s="35"/>
      <c r="B227" s="35"/>
      <c r="C227" s="35"/>
      <c r="D227" s="35"/>
      <c r="E227" s="35"/>
      <c r="F227" s="35"/>
      <c r="G227" s="35"/>
      <c r="H227" s="35"/>
      <c r="I227" s="35"/>
      <c r="J227" s="35"/>
      <c r="K227" s="35"/>
      <c r="L227" s="35"/>
      <c r="M227" s="35"/>
      <c r="N227" s="35"/>
    </row>
    <row r="228" spans="1:14" ht="15.75" hidden="1">
      <c r="A228" s="35"/>
      <c r="B228" s="35"/>
      <c r="C228" s="35"/>
      <c r="D228" s="35"/>
      <c r="E228" s="35"/>
      <c r="F228" s="35"/>
      <c r="G228" s="35"/>
      <c r="H228" s="35"/>
      <c r="I228" s="35"/>
      <c r="J228" s="35"/>
      <c r="K228" s="35"/>
      <c r="L228" s="35"/>
      <c r="M228" s="35"/>
      <c r="N228" s="35"/>
    </row>
    <row r="229" spans="1:14" ht="15.75" hidden="1">
      <c r="A229" s="35"/>
      <c r="B229" s="35"/>
      <c r="C229" s="35"/>
      <c r="D229" s="35"/>
      <c r="E229" s="35"/>
      <c r="F229" s="35"/>
      <c r="G229" s="35"/>
      <c r="H229" s="35"/>
      <c r="I229" s="35"/>
      <c r="J229" s="35"/>
      <c r="K229" s="35"/>
      <c r="L229" s="35"/>
      <c r="M229" s="35"/>
      <c r="N229" s="35"/>
    </row>
    <row r="230" spans="1:14" ht="15.75" hidden="1">
      <c r="A230" s="35"/>
      <c r="B230" s="35"/>
      <c r="C230" s="35"/>
      <c r="D230" s="35"/>
      <c r="E230" s="35"/>
      <c r="F230" s="35"/>
      <c r="G230" s="35"/>
      <c r="H230" s="35"/>
      <c r="I230" s="35"/>
      <c r="J230" s="35"/>
      <c r="K230" s="35"/>
      <c r="L230" s="35"/>
      <c r="M230" s="35"/>
      <c r="N230" s="35"/>
    </row>
    <row r="231" spans="1:14" ht="15.75" hidden="1">
      <c r="A231" s="35"/>
      <c r="B231" s="35"/>
      <c r="C231" s="35"/>
      <c r="D231" s="35"/>
      <c r="E231" s="35"/>
      <c r="F231" s="35"/>
      <c r="G231" s="35"/>
      <c r="H231" s="35"/>
      <c r="I231" s="35"/>
      <c r="J231" s="35"/>
      <c r="K231" s="35"/>
      <c r="L231" s="35"/>
      <c r="M231" s="35"/>
      <c r="N231" s="35"/>
    </row>
    <row r="232" spans="1:14" ht="15.75" hidden="1">
      <c r="A232" s="35"/>
      <c r="B232" s="35"/>
      <c r="C232" s="35"/>
      <c r="D232" s="35"/>
      <c r="E232" s="35"/>
      <c r="F232" s="35"/>
      <c r="G232" s="35"/>
      <c r="H232" s="35"/>
      <c r="I232" s="35"/>
      <c r="J232" s="35"/>
      <c r="K232" s="35"/>
      <c r="L232" s="35"/>
      <c r="M232" s="35"/>
      <c r="N232" s="35"/>
    </row>
    <row r="233" spans="1:14" ht="15.75" hidden="1">
      <c r="A233" s="35"/>
      <c r="B233" s="35"/>
      <c r="C233" s="35"/>
      <c r="D233" s="35"/>
      <c r="E233" s="35"/>
      <c r="F233" s="35"/>
      <c r="G233" s="35"/>
      <c r="H233" s="35"/>
      <c r="I233" s="35"/>
      <c r="J233" s="35"/>
      <c r="K233" s="35"/>
      <c r="L233" s="35"/>
      <c r="M233" s="35"/>
      <c r="N233" s="35"/>
    </row>
    <row r="234" spans="1:14" ht="15.75" customHeight="1" hidden="1">
      <c r="A234" s="35"/>
      <c r="B234" s="35"/>
      <c r="C234" s="35"/>
      <c r="D234" s="35"/>
      <c r="E234" s="35"/>
      <c r="F234" s="35"/>
      <c r="G234" s="35"/>
      <c r="H234" s="35"/>
      <c r="I234" s="35"/>
      <c r="J234" s="35"/>
      <c r="K234" s="35"/>
      <c r="L234" s="35"/>
      <c r="M234" s="35"/>
      <c r="N234" s="35"/>
    </row>
    <row r="235" spans="1:14" ht="15.75" hidden="1">
      <c r="A235" s="35"/>
      <c r="B235" s="35"/>
      <c r="C235" s="35"/>
      <c r="D235" s="35"/>
      <c r="E235" s="35"/>
      <c r="F235" s="35"/>
      <c r="G235" s="35"/>
      <c r="H235" s="35"/>
      <c r="I235" s="35"/>
      <c r="J235" s="35"/>
      <c r="K235" s="35"/>
      <c r="L235" s="35"/>
      <c r="M235" s="35"/>
      <c r="N235" s="35"/>
    </row>
    <row r="236" spans="1:14" ht="15.75" hidden="1">
      <c r="A236" s="35"/>
      <c r="B236" s="35"/>
      <c r="C236" s="35"/>
      <c r="D236" s="35"/>
      <c r="E236" s="35"/>
      <c r="F236" s="35"/>
      <c r="G236" s="35"/>
      <c r="H236" s="35"/>
      <c r="I236" s="35"/>
      <c r="J236" s="35"/>
      <c r="K236" s="35"/>
      <c r="L236" s="35"/>
      <c r="M236" s="35"/>
      <c r="N236" s="35"/>
    </row>
    <row r="237" spans="1:14" ht="16.5" customHeight="1" hidden="1">
      <c r="A237" s="1459" t="s">
        <v>179</v>
      </c>
      <c r="B237" s="1460"/>
      <c r="C237" s="1460"/>
      <c r="D237" s="35"/>
      <c r="E237" s="35"/>
      <c r="F237" s="35"/>
      <c r="G237" s="35"/>
      <c r="H237" s="35"/>
      <c r="I237" s="35"/>
      <c r="J237" s="35"/>
      <c r="K237" s="35"/>
      <c r="L237" s="35"/>
      <c r="M237" s="35"/>
      <c r="N237" s="35"/>
    </row>
    <row r="238" spans="1:14" ht="18.75" hidden="1">
      <c r="A238" s="1461" t="s">
        <v>69</v>
      </c>
      <c r="B238" s="1461"/>
      <c r="C238" s="937" t="s">
        <v>335</v>
      </c>
      <c r="D238" s="35"/>
      <c r="E238" s="35"/>
      <c r="F238" s="35"/>
      <c r="G238" s="35"/>
      <c r="H238" s="35"/>
      <c r="I238" s="35"/>
      <c r="J238" s="35"/>
      <c r="K238" s="35"/>
      <c r="L238" s="35"/>
      <c r="M238" s="35"/>
      <c r="N238" s="35"/>
    </row>
    <row r="239" spans="1:14" ht="15.75" hidden="1">
      <c r="A239" s="1458" t="s">
        <v>6</v>
      </c>
      <c r="B239" s="1458"/>
      <c r="C239" s="942">
        <v>1</v>
      </c>
      <c r="D239" s="35"/>
      <c r="E239" s="35"/>
      <c r="F239" s="35"/>
      <c r="G239" s="35"/>
      <c r="H239" s="35"/>
      <c r="I239" s="35"/>
      <c r="J239" s="35"/>
      <c r="K239" s="35"/>
      <c r="L239" s="35"/>
      <c r="M239" s="35"/>
      <c r="N239" s="35"/>
    </row>
    <row r="240" spans="1:14" ht="24.75" customHeight="1" hidden="1">
      <c r="A240" s="943" t="s">
        <v>51</v>
      </c>
      <c r="B240" s="944" t="s">
        <v>343</v>
      </c>
      <c r="C240" s="945">
        <f>SUM(C241:C246)</f>
        <v>0</v>
      </c>
      <c r="D240" s="35"/>
      <c r="E240" s="35"/>
      <c r="F240" s="35"/>
      <c r="G240" s="35"/>
      <c r="H240" s="35"/>
      <c r="I240" s="35"/>
      <c r="J240" s="35"/>
      <c r="K240" s="35"/>
      <c r="L240" s="35"/>
      <c r="M240" s="35"/>
      <c r="N240" s="35"/>
    </row>
    <row r="241" spans="1:14" ht="24.75" customHeight="1" hidden="1">
      <c r="A241" s="942" t="s">
        <v>53</v>
      </c>
      <c r="B241" s="35" t="s">
        <v>151</v>
      </c>
      <c r="C241" s="946"/>
      <c r="D241" s="35"/>
      <c r="E241" s="35"/>
      <c r="F241" s="35"/>
      <c r="G241" s="35"/>
      <c r="H241" s="35"/>
      <c r="I241" s="35"/>
      <c r="J241" s="35"/>
      <c r="K241" s="35"/>
      <c r="L241" s="35"/>
      <c r="M241" s="35"/>
      <c r="N241" s="35"/>
    </row>
    <row r="242" spans="1:14" ht="24.75" customHeight="1" hidden="1">
      <c r="A242" s="942" t="s">
        <v>54</v>
      </c>
      <c r="B242" s="35" t="s">
        <v>152</v>
      </c>
      <c r="C242" s="946"/>
      <c r="D242" s="35"/>
      <c r="E242" s="35"/>
      <c r="F242" s="35"/>
      <c r="G242" s="35"/>
      <c r="H242" s="35"/>
      <c r="I242" s="35"/>
      <c r="J242" s="35"/>
      <c r="K242" s="35"/>
      <c r="L242" s="35"/>
      <c r="M242" s="35"/>
      <c r="N242" s="35"/>
    </row>
    <row r="243" spans="1:14" ht="24.75" customHeight="1" hidden="1">
      <c r="A243" s="942" t="s">
        <v>139</v>
      </c>
      <c r="B243" s="35" t="s">
        <v>153</v>
      </c>
      <c r="C243" s="946"/>
      <c r="D243" s="35"/>
      <c r="E243" s="35"/>
      <c r="F243" s="35"/>
      <c r="G243" s="35"/>
      <c r="H243" s="35"/>
      <c r="I243" s="35"/>
      <c r="J243" s="35"/>
      <c r="K243" s="35"/>
      <c r="L243" s="35"/>
      <c r="M243" s="35"/>
      <c r="N243" s="35"/>
    </row>
    <row r="244" spans="1:14" ht="24.75" customHeight="1" hidden="1">
      <c r="A244" s="942" t="s">
        <v>141</v>
      </c>
      <c r="B244" s="35" t="s">
        <v>154</v>
      </c>
      <c r="C244" s="946"/>
      <c r="D244" s="35"/>
      <c r="E244" s="35"/>
      <c r="F244" s="35"/>
      <c r="G244" s="35"/>
      <c r="H244" s="35"/>
      <c r="I244" s="35"/>
      <c r="J244" s="35"/>
      <c r="K244" s="35"/>
      <c r="L244" s="35"/>
      <c r="M244" s="35"/>
      <c r="N244" s="35"/>
    </row>
    <row r="245" spans="1:14" ht="24.75" customHeight="1" hidden="1">
      <c r="A245" s="942" t="s">
        <v>143</v>
      </c>
      <c r="B245" s="35" t="s">
        <v>155</v>
      </c>
      <c r="C245" s="946"/>
      <c r="D245" s="35"/>
      <c r="E245" s="35"/>
      <c r="F245" s="35"/>
      <c r="G245" s="35"/>
      <c r="H245" s="35"/>
      <c r="I245" s="35"/>
      <c r="J245" s="35"/>
      <c r="K245" s="35"/>
      <c r="L245" s="35"/>
      <c r="M245" s="35"/>
      <c r="N245" s="35"/>
    </row>
    <row r="246" spans="1:14" ht="24.75" customHeight="1" hidden="1">
      <c r="A246" s="942" t="s">
        <v>145</v>
      </c>
      <c r="B246" s="35" t="s">
        <v>156</v>
      </c>
      <c r="C246" s="946"/>
      <c r="D246" s="35"/>
      <c r="E246" s="35"/>
      <c r="F246" s="35"/>
      <c r="G246" s="35"/>
      <c r="H246" s="35"/>
      <c r="I246" s="35"/>
      <c r="J246" s="35"/>
      <c r="K246" s="35"/>
      <c r="L246" s="35"/>
      <c r="M246" s="35"/>
      <c r="N246" s="35"/>
    </row>
    <row r="247" spans="1:14" ht="24.75" customHeight="1" hidden="1">
      <c r="A247" s="943" t="s">
        <v>52</v>
      </c>
      <c r="B247" s="944" t="s">
        <v>341</v>
      </c>
      <c r="C247" s="945">
        <f>SUM(C248:C249)</f>
        <v>0</v>
      </c>
      <c r="D247" s="35"/>
      <c r="E247" s="35"/>
      <c r="F247" s="35"/>
      <c r="G247" s="35"/>
      <c r="H247" s="35"/>
      <c r="I247" s="35"/>
      <c r="J247" s="35"/>
      <c r="K247" s="35"/>
      <c r="L247" s="35"/>
      <c r="M247" s="35"/>
      <c r="N247" s="35"/>
    </row>
    <row r="248" spans="1:14" ht="24.75" customHeight="1" hidden="1">
      <c r="A248" s="942" t="s">
        <v>55</v>
      </c>
      <c r="B248" s="35" t="s">
        <v>157</v>
      </c>
      <c r="C248" s="946"/>
      <c r="D248" s="35"/>
      <c r="E248" s="35"/>
      <c r="F248" s="35"/>
      <c r="G248" s="35"/>
      <c r="H248" s="35"/>
      <c r="I248" s="35"/>
      <c r="J248" s="35"/>
      <c r="K248" s="35"/>
      <c r="L248" s="35"/>
      <c r="M248" s="35"/>
      <c r="N248" s="35"/>
    </row>
    <row r="249" spans="1:14" ht="24.75" customHeight="1" hidden="1">
      <c r="A249" s="942" t="s">
        <v>56</v>
      </c>
      <c r="B249" s="35" t="s">
        <v>158</v>
      </c>
      <c r="C249" s="946"/>
      <c r="D249" s="35"/>
      <c r="E249" s="35"/>
      <c r="F249" s="35"/>
      <c r="G249" s="35"/>
      <c r="H249" s="35"/>
      <c r="I249" s="35"/>
      <c r="J249" s="35"/>
      <c r="K249" s="35"/>
      <c r="L249" s="35"/>
      <c r="M249" s="35"/>
      <c r="N249" s="35"/>
    </row>
    <row r="250" spans="1:14" ht="24.75" customHeight="1" hidden="1">
      <c r="A250" s="943" t="s">
        <v>57</v>
      </c>
      <c r="B250" s="944" t="s">
        <v>148</v>
      </c>
      <c r="C250" s="945">
        <f>SUM(C251:C253)</f>
        <v>0</v>
      </c>
      <c r="D250" s="35"/>
      <c r="E250" s="35"/>
      <c r="F250" s="35"/>
      <c r="G250" s="35"/>
      <c r="H250" s="35"/>
      <c r="I250" s="35"/>
      <c r="J250" s="35"/>
      <c r="K250" s="35"/>
      <c r="L250" s="35"/>
      <c r="M250" s="35"/>
      <c r="N250" s="35"/>
    </row>
    <row r="251" spans="1:14" ht="24.75" customHeight="1" hidden="1">
      <c r="A251" s="942" t="s">
        <v>159</v>
      </c>
      <c r="B251" s="947" t="s">
        <v>160</v>
      </c>
      <c r="C251" s="946"/>
      <c r="D251" s="35"/>
      <c r="E251" s="35"/>
      <c r="F251" s="35"/>
      <c r="G251" s="35"/>
      <c r="H251" s="35"/>
      <c r="I251" s="35"/>
      <c r="J251" s="35"/>
      <c r="K251" s="35"/>
      <c r="L251" s="35"/>
      <c r="M251" s="35"/>
      <c r="N251" s="35"/>
    </row>
    <row r="252" spans="1:14" ht="24.75" customHeight="1" hidden="1">
      <c r="A252" s="942" t="s">
        <v>161</v>
      </c>
      <c r="B252" s="35" t="s">
        <v>162</v>
      </c>
      <c r="C252" s="946"/>
      <c r="D252" s="35"/>
      <c r="E252" s="35"/>
      <c r="F252" s="35"/>
      <c r="G252" s="35"/>
      <c r="H252" s="35"/>
      <c r="I252" s="35"/>
      <c r="J252" s="35"/>
      <c r="K252" s="35"/>
      <c r="L252" s="35"/>
      <c r="M252" s="35"/>
      <c r="N252" s="35"/>
    </row>
    <row r="253" spans="1:14" ht="24.75" customHeight="1" hidden="1">
      <c r="A253" s="942" t="s">
        <v>163</v>
      </c>
      <c r="B253" s="35" t="s">
        <v>164</v>
      </c>
      <c r="C253" s="946"/>
      <c r="D253" s="35"/>
      <c r="E253" s="35"/>
      <c r="F253" s="35"/>
      <c r="G253" s="35"/>
      <c r="H253" s="35"/>
      <c r="I253" s="35"/>
      <c r="J253" s="35"/>
      <c r="K253" s="35"/>
      <c r="L253" s="35"/>
      <c r="M253" s="35"/>
      <c r="N253" s="35"/>
    </row>
    <row r="254" spans="1:14" ht="24.75" customHeight="1" hidden="1">
      <c r="A254" s="943" t="s">
        <v>72</v>
      </c>
      <c r="B254" s="944" t="s">
        <v>342</v>
      </c>
      <c r="C254" s="945">
        <f>SUM(C255:C260)</f>
        <v>0</v>
      </c>
      <c r="D254" s="35"/>
      <c r="E254" s="35"/>
      <c r="F254" s="35"/>
      <c r="G254" s="35"/>
      <c r="H254" s="35"/>
      <c r="I254" s="35"/>
      <c r="J254" s="35"/>
      <c r="K254" s="35"/>
      <c r="L254" s="35"/>
      <c r="M254" s="35"/>
      <c r="N254" s="35"/>
    </row>
    <row r="255" spans="1:14" ht="24.75" customHeight="1" hidden="1">
      <c r="A255" s="942" t="s">
        <v>165</v>
      </c>
      <c r="B255" s="35" t="s">
        <v>166</v>
      </c>
      <c r="C255" s="946"/>
      <c r="D255" s="35"/>
      <c r="E255" s="35"/>
      <c r="F255" s="35"/>
      <c r="G255" s="35"/>
      <c r="H255" s="35"/>
      <c r="I255" s="35"/>
      <c r="J255" s="35"/>
      <c r="K255" s="35"/>
      <c r="L255" s="35"/>
      <c r="M255" s="35"/>
      <c r="N255" s="35"/>
    </row>
    <row r="256" spans="1:14" ht="24.75" customHeight="1" hidden="1">
      <c r="A256" s="942" t="s">
        <v>167</v>
      </c>
      <c r="B256" s="35" t="s">
        <v>168</v>
      </c>
      <c r="C256" s="946"/>
      <c r="D256" s="35"/>
      <c r="E256" s="35"/>
      <c r="F256" s="35"/>
      <c r="G256" s="35"/>
      <c r="H256" s="35"/>
      <c r="I256" s="35"/>
      <c r="J256" s="35"/>
      <c r="K256" s="35"/>
      <c r="L256" s="35"/>
      <c r="M256" s="35"/>
      <c r="N256" s="35"/>
    </row>
    <row r="257" spans="1:14" ht="24.75" customHeight="1" hidden="1">
      <c r="A257" s="942" t="s">
        <v>169</v>
      </c>
      <c r="B257" s="35" t="s">
        <v>170</v>
      </c>
      <c r="C257" s="946"/>
      <c r="D257" s="35"/>
      <c r="E257" s="35"/>
      <c r="F257" s="35"/>
      <c r="G257" s="35"/>
      <c r="H257" s="35"/>
      <c r="I257" s="35"/>
      <c r="J257" s="35"/>
      <c r="K257" s="35"/>
      <c r="L257" s="35"/>
      <c r="M257" s="35"/>
      <c r="N257" s="35"/>
    </row>
    <row r="258" spans="1:14" ht="24.75" customHeight="1" hidden="1">
      <c r="A258" s="942" t="s">
        <v>171</v>
      </c>
      <c r="B258" s="35" t="s">
        <v>154</v>
      </c>
      <c r="C258" s="946"/>
      <c r="D258" s="35"/>
      <c r="E258" s="35"/>
      <c r="F258" s="35"/>
      <c r="G258" s="35"/>
      <c r="H258" s="35"/>
      <c r="I258" s="35"/>
      <c r="J258" s="35"/>
      <c r="K258" s="35"/>
      <c r="L258" s="35"/>
      <c r="M258" s="35"/>
      <c r="N258" s="35"/>
    </row>
    <row r="259" spans="1:14" ht="24.75" customHeight="1" hidden="1">
      <c r="A259" s="942" t="s">
        <v>172</v>
      </c>
      <c r="B259" s="35" t="s">
        <v>155</v>
      </c>
      <c r="C259" s="946"/>
      <c r="D259" s="35"/>
      <c r="E259" s="35"/>
      <c r="F259" s="35"/>
      <c r="G259" s="35"/>
      <c r="H259" s="35"/>
      <c r="I259" s="35"/>
      <c r="J259" s="35"/>
      <c r="K259" s="35"/>
      <c r="L259" s="35"/>
      <c r="M259" s="35"/>
      <c r="N259" s="35"/>
    </row>
    <row r="260" spans="1:14" ht="24.75" customHeight="1" hidden="1">
      <c r="A260" s="942" t="s">
        <v>173</v>
      </c>
      <c r="B260" s="35" t="s">
        <v>174</v>
      </c>
      <c r="C260" s="946"/>
      <c r="D260" s="35"/>
      <c r="E260" s="35"/>
      <c r="F260" s="35"/>
      <c r="G260" s="35"/>
      <c r="H260" s="35"/>
      <c r="I260" s="35"/>
      <c r="J260" s="35"/>
      <c r="K260" s="35"/>
      <c r="L260" s="35"/>
      <c r="M260" s="35"/>
      <c r="N260" s="35"/>
    </row>
    <row r="261" spans="1:14" ht="24.75" customHeight="1" hidden="1">
      <c r="A261" s="943" t="s">
        <v>73</v>
      </c>
      <c r="B261" s="944" t="s">
        <v>344</v>
      </c>
      <c r="C261" s="945">
        <f>SUM(C262:C264)</f>
        <v>45</v>
      </c>
      <c r="D261" s="35"/>
      <c r="E261" s="35"/>
      <c r="F261" s="35"/>
      <c r="G261" s="35"/>
      <c r="H261" s="35"/>
      <c r="I261" s="35"/>
      <c r="J261" s="35"/>
      <c r="K261" s="35"/>
      <c r="L261" s="35"/>
      <c r="M261" s="35"/>
      <c r="N261" s="35"/>
    </row>
    <row r="262" spans="1:14" ht="24.75" customHeight="1" hidden="1">
      <c r="A262" s="942" t="s">
        <v>175</v>
      </c>
      <c r="B262" s="35" t="s">
        <v>166</v>
      </c>
      <c r="C262" s="946">
        <v>45</v>
      </c>
      <c r="D262" s="35"/>
      <c r="E262" s="35"/>
      <c r="F262" s="35"/>
      <c r="G262" s="35"/>
      <c r="H262" s="35"/>
      <c r="I262" s="35"/>
      <c r="J262" s="35"/>
      <c r="K262" s="35"/>
      <c r="L262" s="35"/>
      <c r="M262" s="35"/>
      <c r="N262" s="35"/>
    </row>
    <row r="263" spans="1:14" ht="24.75" customHeight="1" hidden="1">
      <c r="A263" s="942" t="s">
        <v>176</v>
      </c>
      <c r="B263" s="35" t="s">
        <v>168</v>
      </c>
      <c r="C263" s="946">
        <v>0</v>
      </c>
      <c r="D263" s="35"/>
      <c r="E263" s="35"/>
      <c r="F263" s="35"/>
      <c r="G263" s="35"/>
      <c r="H263" s="35"/>
      <c r="I263" s="35"/>
      <c r="J263" s="35"/>
      <c r="K263" s="35"/>
      <c r="L263" s="35"/>
      <c r="M263" s="35"/>
      <c r="N263" s="35"/>
    </row>
    <row r="264" spans="1:14" ht="24.75" customHeight="1" hidden="1">
      <c r="A264" s="942" t="s">
        <v>177</v>
      </c>
      <c r="B264" s="35" t="s">
        <v>178</v>
      </c>
      <c r="C264" s="946">
        <v>0</v>
      </c>
      <c r="D264" s="35"/>
      <c r="E264" s="35"/>
      <c r="F264" s="35"/>
      <c r="G264" s="35"/>
      <c r="H264" s="35"/>
      <c r="I264" s="35"/>
      <c r="J264" s="35"/>
      <c r="K264" s="35"/>
      <c r="L264" s="35"/>
      <c r="M264" s="35"/>
      <c r="N264" s="35"/>
    </row>
    <row r="265" spans="1:14" ht="15.75" hidden="1">
      <c r="A265" s="35"/>
      <c r="B265" s="35"/>
      <c r="C265" s="35"/>
      <c r="D265" s="35"/>
      <c r="E265" s="35"/>
      <c r="F265" s="35"/>
      <c r="G265" s="35"/>
      <c r="H265" s="35"/>
      <c r="I265" s="35"/>
      <c r="J265" s="35"/>
      <c r="K265" s="35"/>
      <c r="L265" s="35"/>
      <c r="M265" s="35"/>
      <c r="N265" s="35"/>
    </row>
    <row r="266" spans="1:14" ht="15.75" hidden="1">
      <c r="A266" s="35"/>
      <c r="B266" s="35"/>
      <c r="C266" s="35"/>
      <c r="D266" s="35"/>
      <c r="E266" s="35"/>
      <c r="F266" s="35"/>
      <c r="G266" s="35"/>
      <c r="H266" s="35"/>
      <c r="I266" s="35"/>
      <c r="J266" s="35"/>
      <c r="K266" s="35"/>
      <c r="L266" s="35"/>
      <c r="M266" s="35"/>
      <c r="N266" s="35"/>
    </row>
    <row r="267" spans="1:14" ht="15.75" hidden="1">
      <c r="A267" s="35"/>
      <c r="B267" s="35"/>
      <c r="C267" s="35"/>
      <c r="D267" s="35"/>
      <c r="E267" s="35"/>
      <c r="F267" s="35"/>
      <c r="G267" s="35"/>
      <c r="H267" s="35"/>
      <c r="I267" s="35"/>
      <c r="J267" s="35"/>
      <c r="K267" s="35"/>
      <c r="L267" s="35"/>
      <c r="M267" s="35"/>
      <c r="N267" s="35"/>
    </row>
    <row r="268" spans="1:14" ht="15.75" hidden="1">
      <c r="A268" s="35"/>
      <c r="B268" s="35"/>
      <c r="C268" s="35"/>
      <c r="D268" s="35"/>
      <c r="E268" s="35"/>
      <c r="F268" s="35"/>
      <c r="G268" s="35"/>
      <c r="H268" s="35"/>
      <c r="I268" s="35"/>
      <c r="J268" s="35"/>
      <c r="K268" s="35"/>
      <c r="L268" s="35"/>
      <c r="M268" s="35"/>
      <c r="N268" s="35"/>
    </row>
    <row r="269" spans="1:14" ht="15.75" hidden="1">
      <c r="A269" s="35"/>
      <c r="B269" s="35"/>
      <c r="C269" s="35"/>
      <c r="D269" s="35"/>
      <c r="E269" s="35"/>
      <c r="F269" s="35"/>
      <c r="G269" s="35"/>
      <c r="H269" s="35"/>
      <c r="I269" s="35"/>
      <c r="J269" s="35"/>
      <c r="K269" s="35"/>
      <c r="L269" s="35"/>
      <c r="M269" s="35"/>
      <c r="N269" s="35"/>
    </row>
    <row r="270" spans="1:14" ht="15.75" hidden="1">
      <c r="A270" s="35"/>
      <c r="B270" s="35"/>
      <c r="C270" s="35"/>
      <c r="D270" s="35"/>
      <c r="E270" s="35"/>
      <c r="F270" s="35"/>
      <c r="G270" s="35"/>
      <c r="H270" s="35"/>
      <c r="I270" s="35"/>
      <c r="J270" s="35"/>
      <c r="K270" s="35"/>
      <c r="L270" s="35"/>
      <c r="M270" s="35"/>
      <c r="N270" s="35"/>
    </row>
    <row r="271" spans="1:14" ht="15.75" hidden="1">
      <c r="A271" s="35"/>
      <c r="B271" s="35"/>
      <c r="C271" s="35"/>
      <c r="D271" s="35"/>
      <c r="E271" s="35"/>
      <c r="F271" s="35"/>
      <c r="G271" s="35"/>
      <c r="H271" s="35"/>
      <c r="I271" s="35"/>
      <c r="J271" s="35"/>
      <c r="K271" s="35"/>
      <c r="L271" s="35"/>
      <c r="M271" s="35"/>
      <c r="N271" s="35"/>
    </row>
    <row r="272" spans="1:14" ht="15.75" hidden="1">
      <c r="A272" s="35"/>
      <c r="B272" s="35"/>
      <c r="C272" s="35"/>
      <c r="D272" s="35"/>
      <c r="E272" s="35"/>
      <c r="F272" s="35"/>
      <c r="G272" s="35"/>
      <c r="H272" s="35"/>
      <c r="I272" s="35"/>
      <c r="J272" s="35"/>
      <c r="K272" s="35"/>
      <c r="L272" s="35"/>
      <c r="M272" s="35"/>
      <c r="N272" s="35"/>
    </row>
    <row r="273" spans="1:14" ht="15.75" hidden="1">
      <c r="A273" s="35"/>
      <c r="B273" s="35"/>
      <c r="C273" s="35"/>
      <c r="D273" s="35"/>
      <c r="E273" s="35"/>
      <c r="F273" s="35"/>
      <c r="G273" s="35"/>
      <c r="H273" s="35"/>
      <c r="I273" s="35"/>
      <c r="J273" s="35"/>
      <c r="K273" s="35"/>
      <c r="L273" s="35"/>
      <c r="M273" s="35"/>
      <c r="N273" s="35"/>
    </row>
    <row r="274" spans="1:14" ht="15.75" customHeight="1" hidden="1">
      <c r="A274" s="35"/>
      <c r="B274" s="35"/>
      <c r="C274" s="35"/>
      <c r="D274" s="35"/>
      <c r="E274" s="35"/>
      <c r="F274" s="35"/>
      <c r="G274" s="35"/>
      <c r="H274" s="35"/>
      <c r="I274" s="35"/>
      <c r="J274" s="35"/>
      <c r="K274" s="35"/>
      <c r="L274" s="35"/>
      <c r="M274" s="35"/>
      <c r="N274" s="35"/>
    </row>
    <row r="275" spans="1:14" ht="15.75" hidden="1">
      <c r="A275" s="35"/>
      <c r="B275" s="35"/>
      <c r="C275" s="35"/>
      <c r="D275" s="35"/>
      <c r="E275" s="35"/>
      <c r="F275" s="35"/>
      <c r="G275" s="35"/>
      <c r="H275" s="35"/>
      <c r="I275" s="35"/>
      <c r="J275" s="35"/>
      <c r="K275" s="35"/>
      <c r="L275" s="35"/>
      <c r="M275" s="35"/>
      <c r="N275" s="35"/>
    </row>
    <row r="276" spans="1:14" ht="15.75" hidden="1">
      <c r="A276" s="35"/>
      <c r="B276" s="35"/>
      <c r="C276" s="35"/>
      <c r="D276" s="35"/>
      <c r="E276" s="35"/>
      <c r="F276" s="35"/>
      <c r="G276" s="35"/>
      <c r="H276" s="35"/>
      <c r="I276" s="35"/>
      <c r="J276" s="35"/>
      <c r="K276" s="35"/>
      <c r="L276" s="35"/>
      <c r="M276" s="35"/>
      <c r="N276" s="35"/>
    </row>
    <row r="277" spans="1:14" ht="16.5" customHeight="1" hidden="1">
      <c r="A277" s="1459" t="s">
        <v>179</v>
      </c>
      <c r="B277" s="1460"/>
      <c r="C277" s="1460"/>
      <c r="D277" s="35"/>
      <c r="E277" s="35"/>
      <c r="F277" s="35"/>
      <c r="G277" s="35"/>
      <c r="H277" s="35"/>
      <c r="I277" s="35"/>
      <c r="J277" s="35"/>
      <c r="K277" s="35"/>
      <c r="L277" s="35"/>
      <c r="M277" s="35"/>
      <c r="N277" s="35"/>
    </row>
    <row r="278" spans="1:14" ht="18.75" hidden="1">
      <c r="A278" s="1461" t="s">
        <v>69</v>
      </c>
      <c r="B278" s="1461"/>
      <c r="C278" s="937" t="s">
        <v>335</v>
      </c>
      <c r="D278" s="35"/>
      <c r="E278" s="35"/>
      <c r="F278" s="35"/>
      <c r="G278" s="35"/>
      <c r="H278" s="35"/>
      <c r="I278" s="35"/>
      <c r="J278" s="35"/>
      <c r="K278" s="35"/>
      <c r="L278" s="35"/>
      <c r="M278" s="35"/>
      <c r="N278" s="35"/>
    </row>
    <row r="279" spans="1:14" ht="15.75" hidden="1">
      <c r="A279" s="1458" t="s">
        <v>6</v>
      </c>
      <c r="B279" s="1458"/>
      <c r="C279" s="942">
        <v>1</v>
      </c>
      <c r="D279" s="35"/>
      <c r="E279" s="35"/>
      <c r="F279" s="35"/>
      <c r="G279" s="35"/>
      <c r="H279" s="35"/>
      <c r="I279" s="35"/>
      <c r="J279" s="35"/>
      <c r="K279" s="35"/>
      <c r="L279" s="35"/>
      <c r="M279" s="35"/>
      <c r="N279" s="35"/>
    </row>
    <row r="280" spans="1:14" ht="24.75" customHeight="1" hidden="1">
      <c r="A280" s="943" t="s">
        <v>51</v>
      </c>
      <c r="B280" s="944" t="s">
        <v>343</v>
      </c>
      <c r="C280" s="945">
        <f>SUM(C281:C286)</f>
        <v>0</v>
      </c>
      <c r="D280" s="35"/>
      <c r="E280" s="35"/>
      <c r="F280" s="35"/>
      <c r="G280" s="35"/>
      <c r="H280" s="35"/>
      <c r="I280" s="35"/>
      <c r="J280" s="35"/>
      <c r="K280" s="35"/>
      <c r="L280" s="35"/>
      <c r="M280" s="35"/>
      <c r="N280" s="35"/>
    </row>
    <row r="281" spans="1:14" ht="24.75" customHeight="1" hidden="1">
      <c r="A281" s="942" t="s">
        <v>53</v>
      </c>
      <c r="B281" s="35" t="s">
        <v>151</v>
      </c>
      <c r="C281" s="946"/>
      <c r="D281" s="35"/>
      <c r="E281" s="35"/>
      <c r="F281" s="35"/>
      <c r="G281" s="35"/>
      <c r="H281" s="35"/>
      <c r="I281" s="35"/>
      <c r="J281" s="35"/>
      <c r="K281" s="35"/>
      <c r="L281" s="35"/>
      <c r="M281" s="35"/>
      <c r="N281" s="35"/>
    </row>
    <row r="282" spans="1:14" ht="24.75" customHeight="1" hidden="1">
      <c r="A282" s="942" t="s">
        <v>54</v>
      </c>
      <c r="B282" s="35" t="s">
        <v>152</v>
      </c>
      <c r="C282" s="946"/>
      <c r="D282" s="35"/>
      <c r="E282" s="35"/>
      <c r="F282" s="35"/>
      <c r="G282" s="35"/>
      <c r="H282" s="35"/>
      <c r="I282" s="35"/>
      <c r="J282" s="35"/>
      <c r="K282" s="35"/>
      <c r="L282" s="35"/>
      <c r="M282" s="35"/>
      <c r="N282" s="35"/>
    </row>
    <row r="283" spans="1:14" ht="24.75" customHeight="1" hidden="1">
      <c r="A283" s="942" t="s">
        <v>139</v>
      </c>
      <c r="B283" s="35" t="s">
        <v>153</v>
      </c>
      <c r="C283" s="946"/>
      <c r="D283" s="35"/>
      <c r="E283" s="35"/>
      <c r="F283" s="35"/>
      <c r="G283" s="35"/>
      <c r="H283" s="35"/>
      <c r="I283" s="35"/>
      <c r="J283" s="35"/>
      <c r="K283" s="35"/>
      <c r="L283" s="35"/>
      <c r="M283" s="35"/>
      <c r="N283" s="35"/>
    </row>
    <row r="284" spans="1:14" ht="24.75" customHeight="1" hidden="1">
      <c r="A284" s="942" t="s">
        <v>141</v>
      </c>
      <c r="B284" s="35" t="s">
        <v>154</v>
      </c>
      <c r="C284" s="946"/>
      <c r="D284" s="35"/>
      <c r="E284" s="35"/>
      <c r="F284" s="35"/>
      <c r="G284" s="35"/>
      <c r="H284" s="35"/>
      <c r="I284" s="35"/>
      <c r="J284" s="35"/>
      <c r="K284" s="35"/>
      <c r="L284" s="35"/>
      <c r="M284" s="35"/>
      <c r="N284" s="35"/>
    </row>
    <row r="285" spans="1:14" ht="24.75" customHeight="1" hidden="1">
      <c r="A285" s="942" t="s">
        <v>143</v>
      </c>
      <c r="B285" s="35" t="s">
        <v>155</v>
      </c>
      <c r="C285" s="946"/>
      <c r="D285" s="35"/>
      <c r="E285" s="35"/>
      <c r="F285" s="35"/>
      <c r="G285" s="35"/>
      <c r="H285" s="35"/>
      <c r="I285" s="35"/>
      <c r="J285" s="35"/>
      <c r="K285" s="35"/>
      <c r="L285" s="35"/>
      <c r="M285" s="35"/>
      <c r="N285" s="35"/>
    </row>
    <row r="286" spans="1:14" ht="24.75" customHeight="1" hidden="1">
      <c r="A286" s="942" t="s">
        <v>145</v>
      </c>
      <c r="B286" s="35" t="s">
        <v>156</v>
      </c>
      <c r="C286" s="946"/>
      <c r="D286" s="35"/>
      <c r="E286" s="35"/>
      <c r="F286" s="35"/>
      <c r="G286" s="35"/>
      <c r="H286" s="35"/>
      <c r="I286" s="35"/>
      <c r="J286" s="35"/>
      <c r="K286" s="35"/>
      <c r="L286" s="35"/>
      <c r="M286" s="35"/>
      <c r="N286" s="35"/>
    </row>
    <row r="287" spans="1:14" ht="24.75" customHeight="1" hidden="1">
      <c r="A287" s="943" t="s">
        <v>52</v>
      </c>
      <c r="B287" s="944" t="s">
        <v>341</v>
      </c>
      <c r="C287" s="945">
        <f>SUM(C288:C289)</f>
        <v>0</v>
      </c>
      <c r="D287" s="35"/>
      <c r="E287" s="35"/>
      <c r="F287" s="35"/>
      <c r="G287" s="35"/>
      <c r="H287" s="35"/>
      <c r="I287" s="35"/>
      <c r="J287" s="35"/>
      <c r="K287" s="35"/>
      <c r="L287" s="35"/>
      <c r="M287" s="35"/>
      <c r="N287" s="35"/>
    </row>
    <row r="288" spans="1:14" ht="24.75" customHeight="1" hidden="1">
      <c r="A288" s="942" t="s">
        <v>55</v>
      </c>
      <c r="B288" s="35" t="s">
        <v>157</v>
      </c>
      <c r="C288" s="946"/>
      <c r="D288" s="35"/>
      <c r="E288" s="35"/>
      <c r="F288" s="35"/>
      <c r="G288" s="35"/>
      <c r="H288" s="35"/>
      <c r="I288" s="35"/>
      <c r="J288" s="35"/>
      <c r="K288" s="35"/>
      <c r="L288" s="35"/>
      <c r="M288" s="35"/>
      <c r="N288" s="35"/>
    </row>
    <row r="289" spans="1:14" ht="24.75" customHeight="1" hidden="1">
      <c r="A289" s="942" t="s">
        <v>56</v>
      </c>
      <c r="B289" s="35" t="s">
        <v>158</v>
      </c>
      <c r="C289" s="946"/>
      <c r="D289" s="35"/>
      <c r="E289" s="35"/>
      <c r="F289" s="35"/>
      <c r="G289" s="35"/>
      <c r="H289" s="35"/>
      <c r="I289" s="35"/>
      <c r="J289" s="35"/>
      <c r="K289" s="35"/>
      <c r="L289" s="35"/>
      <c r="M289" s="35"/>
      <c r="N289" s="35"/>
    </row>
    <row r="290" spans="1:14" ht="24.75" customHeight="1" hidden="1">
      <c r="A290" s="943" t="s">
        <v>57</v>
      </c>
      <c r="B290" s="944" t="s">
        <v>148</v>
      </c>
      <c r="C290" s="945">
        <f>SUM(C291:C293)</f>
        <v>0</v>
      </c>
      <c r="D290" s="35"/>
      <c r="E290" s="35"/>
      <c r="F290" s="35"/>
      <c r="G290" s="35"/>
      <c r="H290" s="35"/>
      <c r="I290" s="35"/>
      <c r="J290" s="35"/>
      <c r="K290" s="35"/>
      <c r="L290" s="35"/>
      <c r="M290" s="35"/>
      <c r="N290" s="35"/>
    </row>
    <row r="291" spans="1:14" ht="24.75" customHeight="1" hidden="1">
      <c r="A291" s="942" t="s">
        <v>159</v>
      </c>
      <c r="B291" s="947" t="s">
        <v>160</v>
      </c>
      <c r="C291" s="946"/>
      <c r="D291" s="35"/>
      <c r="E291" s="35"/>
      <c r="F291" s="35"/>
      <c r="G291" s="35"/>
      <c r="H291" s="35"/>
      <c r="I291" s="35"/>
      <c r="J291" s="35"/>
      <c r="K291" s="35"/>
      <c r="L291" s="35"/>
      <c r="M291" s="35"/>
      <c r="N291" s="35"/>
    </row>
    <row r="292" spans="1:14" ht="24.75" customHeight="1" hidden="1">
      <c r="A292" s="942" t="s">
        <v>161</v>
      </c>
      <c r="B292" s="35" t="s">
        <v>162</v>
      </c>
      <c r="C292" s="946"/>
      <c r="D292" s="35"/>
      <c r="E292" s="35"/>
      <c r="F292" s="35"/>
      <c r="G292" s="35"/>
      <c r="H292" s="35"/>
      <c r="I292" s="35"/>
      <c r="J292" s="35"/>
      <c r="K292" s="35"/>
      <c r="L292" s="35"/>
      <c r="M292" s="35"/>
      <c r="N292" s="35"/>
    </row>
    <row r="293" spans="1:14" ht="24.75" customHeight="1" hidden="1">
      <c r="A293" s="942" t="s">
        <v>163</v>
      </c>
      <c r="B293" s="35" t="s">
        <v>164</v>
      </c>
      <c r="C293" s="946"/>
      <c r="D293" s="35"/>
      <c r="E293" s="35"/>
      <c r="F293" s="35"/>
      <c r="G293" s="35"/>
      <c r="H293" s="35"/>
      <c r="I293" s="35"/>
      <c r="J293" s="35"/>
      <c r="K293" s="35"/>
      <c r="L293" s="35"/>
      <c r="M293" s="35"/>
      <c r="N293" s="35"/>
    </row>
    <row r="294" spans="1:14" ht="24.75" customHeight="1" hidden="1">
      <c r="A294" s="943" t="s">
        <v>72</v>
      </c>
      <c r="B294" s="944" t="s">
        <v>342</v>
      </c>
      <c r="C294" s="945">
        <f>SUM(C295:C300)</f>
        <v>0</v>
      </c>
      <c r="D294" s="35"/>
      <c r="E294" s="35"/>
      <c r="F294" s="35"/>
      <c r="G294" s="35"/>
      <c r="H294" s="35"/>
      <c r="I294" s="35"/>
      <c r="J294" s="35"/>
      <c r="K294" s="35"/>
      <c r="L294" s="35"/>
      <c r="M294" s="35"/>
      <c r="N294" s="35"/>
    </row>
    <row r="295" spans="1:14" ht="24.75" customHeight="1" hidden="1">
      <c r="A295" s="942" t="s">
        <v>165</v>
      </c>
      <c r="B295" s="35" t="s">
        <v>166</v>
      </c>
      <c r="C295" s="946"/>
      <c r="D295" s="35"/>
      <c r="E295" s="35"/>
      <c r="F295" s="35"/>
      <c r="G295" s="35"/>
      <c r="H295" s="35"/>
      <c r="I295" s="35"/>
      <c r="J295" s="35"/>
      <c r="K295" s="35"/>
      <c r="L295" s="35"/>
      <c r="M295" s="35"/>
      <c r="N295" s="35"/>
    </row>
    <row r="296" spans="1:14" ht="24.75" customHeight="1" hidden="1">
      <c r="A296" s="942" t="s">
        <v>167</v>
      </c>
      <c r="B296" s="35" t="s">
        <v>168</v>
      </c>
      <c r="C296" s="946"/>
      <c r="D296" s="35"/>
      <c r="E296" s="35"/>
      <c r="F296" s="35"/>
      <c r="G296" s="35"/>
      <c r="H296" s="35"/>
      <c r="I296" s="35"/>
      <c r="J296" s="35"/>
      <c r="K296" s="35"/>
      <c r="L296" s="35"/>
      <c r="M296" s="35"/>
      <c r="N296" s="35"/>
    </row>
    <row r="297" spans="1:14" ht="24.75" customHeight="1" hidden="1">
      <c r="A297" s="942" t="s">
        <v>169</v>
      </c>
      <c r="B297" s="35" t="s">
        <v>170</v>
      </c>
      <c r="C297" s="946"/>
      <c r="D297" s="35"/>
      <c r="E297" s="35"/>
      <c r="F297" s="35"/>
      <c r="G297" s="35"/>
      <c r="H297" s="35"/>
      <c r="I297" s="35"/>
      <c r="J297" s="35"/>
      <c r="K297" s="35"/>
      <c r="L297" s="35"/>
      <c r="M297" s="35"/>
      <c r="N297" s="35"/>
    </row>
    <row r="298" spans="1:14" ht="24.75" customHeight="1" hidden="1">
      <c r="A298" s="942" t="s">
        <v>171</v>
      </c>
      <c r="B298" s="35" t="s">
        <v>154</v>
      </c>
      <c r="C298" s="946"/>
      <c r="D298" s="35"/>
      <c r="E298" s="35"/>
      <c r="F298" s="35"/>
      <c r="G298" s="35"/>
      <c r="H298" s="35"/>
      <c r="I298" s="35"/>
      <c r="J298" s="35"/>
      <c r="K298" s="35"/>
      <c r="L298" s="35"/>
      <c r="M298" s="35"/>
      <c r="N298" s="35"/>
    </row>
    <row r="299" spans="1:14" ht="24.75" customHeight="1" hidden="1">
      <c r="A299" s="942" t="s">
        <v>172</v>
      </c>
      <c r="B299" s="35" t="s">
        <v>155</v>
      </c>
      <c r="C299" s="946"/>
      <c r="D299" s="35"/>
      <c r="E299" s="35"/>
      <c r="F299" s="35"/>
      <c r="G299" s="35"/>
      <c r="H299" s="35"/>
      <c r="I299" s="35"/>
      <c r="J299" s="35"/>
      <c r="K299" s="35"/>
      <c r="L299" s="35"/>
      <c r="M299" s="35"/>
      <c r="N299" s="35"/>
    </row>
    <row r="300" spans="1:14" ht="24.75" customHeight="1" hidden="1">
      <c r="A300" s="942" t="s">
        <v>173</v>
      </c>
      <c r="B300" s="35" t="s">
        <v>174</v>
      </c>
      <c r="C300" s="946"/>
      <c r="D300" s="35"/>
      <c r="E300" s="35"/>
      <c r="F300" s="35"/>
      <c r="G300" s="35"/>
      <c r="H300" s="35"/>
      <c r="I300" s="35"/>
      <c r="J300" s="35"/>
      <c r="K300" s="35"/>
      <c r="L300" s="35"/>
      <c r="M300" s="35"/>
      <c r="N300" s="35"/>
    </row>
    <row r="301" spans="1:14" ht="24.75" customHeight="1" hidden="1">
      <c r="A301" s="943" t="s">
        <v>73</v>
      </c>
      <c r="B301" s="944" t="s">
        <v>344</v>
      </c>
      <c r="C301" s="945">
        <f>SUM(C302:C304)</f>
        <v>11</v>
      </c>
      <c r="D301" s="35"/>
      <c r="E301" s="35"/>
      <c r="F301" s="35"/>
      <c r="G301" s="35"/>
      <c r="H301" s="35"/>
      <c r="I301" s="35"/>
      <c r="J301" s="35"/>
      <c r="K301" s="35"/>
      <c r="L301" s="35"/>
      <c r="M301" s="35"/>
      <c r="N301" s="35"/>
    </row>
    <row r="302" spans="1:14" ht="24.75" customHeight="1" hidden="1">
      <c r="A302" s="942" t="s">
        <v>175</v>
      </c>
      <c r="B302" s="35" t="s">
        <v>166</v>
      </c>
      <c r="C302" s="946">
        <v>9</v>
      </c>
      <c r="D302" s="35"/>
      <c r="E302" s="35"/>
      <c r="F302" s="35"/>
      <c r="G302" s="35"/>
      <c r="H302" s="35"/>
      <c r="I302" s="35"/>
      <c r="J302" s="35"/>
      <c r="K302" s="35"/>
      <c r="L302" s="35"/>
      <c r="M302" s="35"/>
      <c r="N302" s="35"/>
    </row>
    <row r="303" spans="1:14" ht="24.75" customHeight="1" hidden="1">
      <c r="A303" s="942" t="s">
        <v>176</v>
      </c>
      <c r="B303" s="35" t="s">
        <v>168</v>
      </c>
      <c r="C303" s="946">
        <v>0</v>
      </c>
      <c r="D303" s="35"/>
      <c r="E303" s="35"/>
      <c r="F303" s="35"/>
      <c r="G303" s="35"/>
      <c r="H303" s="35"/>
      <c r="I303" s="35"/>
      <c r="J303" s="35"/>
      <c r="K303" s="35"/>
      <c r="L303" s="35"/>
      <c r="M303" s="35"/>
      <c r="N303" s="35"/>
    </row>
    <row r="304" spans="1:14" ht="24.75" customHeight="1" hidden="1">
      <c r="A304" s="942" t="s">
        <v>177</v>
      </c>
      <c r="B304" s="35" t="s">
        <v>178</v>
      </c>
      <c r="C304" s="946">
        <v>2</v>
      </c>
      <c r="D304" s="35"/>
      <c r="E304" s="35"/>
      <c r="F304" s="35"/>
      <c r="G304" s="35"/>
      <c r="H304" s="35"/>
      <c r="I304" s="35"/>
      <c r="J304" s="35"/>
      <c r="K304" s="35"/>
      <c r="L304" s="35"/>
      <c r="M304" s="35"/>
      <c r="N304" s="35"/>
    </row>
    <row r="305" spans="1:14" ht="15.75" hidden="1">
      <c r="A305" s="35"/>
      <c r="B305" s="35"/>
      <c r="C305" s="35"/>
      <c r="D305" s="35"/>
      <c r="E305" s="35"/>
      <c r="F305" s="35"/>
      <c r="G305" s="35"/>
      <c r="H305" s="35"/>
      <c r="I305" s="35"/>
      <c r="J305" s="35"/>
      <c r="K305" s="35"/>
      <c r="L305" s="35"/>
      <c r="M305" s="35"/>
      <c r="N305" s="35"/>
    </row>
    <row r="306" spans="1:14" ht="15.75" hidden="1">
      <c r="A306" s="35"/>
      <c r="B306" s="35"/>
      <c r="C306" s="35"/>
      <c r="D306" s="35"/>
      <c r="E306" s="35"/>
      <c r="F306" s="35"/>
      <c r="G306" s="35"/>
      <c r="H306" s="35"/>
      <c r="I306" s="35"/>
      <c r="J306" s="35"/>
      <c r="K306" s="35"/>
      <c r="L306" s="35"/>
      <c r="M306" s="35"/>
      <c r="N306" s="35"/>
    </row>
    <row r="307" spans="1:14" ht="15.75" hidden="1">
      <c r="A307" s="35"/>
      <c r="B307" s="35"/>
      <c r="C307" s="35"/>
      <c r="D307" s="35"/>
      <c r="E307" s="35"/>
      <c r="F307" s="35"/>
      <c r="G307" s="35"/>
      <c r="H307" s="35"/>
      <c r="I307" s="35"/>
      <c r="J307" s="35"/>
      <c r="K307" s="35"/>
      <c r="L307" s="35"/>
      <c r="M307" s="35"/>
      <c r="N307" s="35"/>
    </row>
    <row r="308" spans="1:14" ht="15.75" hidden="1">
      <c r="A308" s="35"/>
      <c r="B308" s="35"/>
      <c r="C308" s="35"/>
      <c r="D308" s="35"/>
      <c r="E308" s="35"/>
      <c r="F308" s="35"/>
      <c r="G308" s="35"/>
      <c r="H308" s="35"/>
      <c r="I308" s="35"/>
      <c r="J308" s="35"/>
      <c r="K308" s="35"/>
      <c r="L308" s="35"/>
      <c r="M308" s="35"/>
      <c r="N308" s="35"/>
    </row>
    <row r="309" spans="1:14" ht="15.75" hidden="1">
      <c r="A309" s="35"/>
      <c r="B309" s="35"/>
      <c r="C309" s="35"/>
      <c r="D309" s="35"/>
      <c r="E309" s="35"/>
      <c r="F309" s="35"/>
      <c r="G309" s="35"/>
      <c r="H309" s="35"/>
      <c r="I309" s="35"/>
      <c r="J309" s="35"/>
      <c r="K309" s="35"/>
      <c r="L309" s="35"/>
      <c r="M309" s="35"/>
      <c r="N309" s="35"/>
    </row>
    <row r="310" spans="1:14" ht="15.75" hidden="1">
      <c r="A310" s="35"/>
      <c r="B310" s="35"/>
      <c r="C310" s="35"/>
      <c r="D310" s="35"/>
      <c r="E310" s="35"/>
      <c r="F310" s="35"/>
      <c r="G310" s="35"/>
      <c r="H310" s="35"/>
      <c r="I310" s="35"/>
      <c r="J310" s="35"/>
      <c r="K310" s="35"/>
      <c r="L310" s="35"/>
      <c r="M310" s="35"/>
      <c r="N310" s="35"/>
    </row>
    <row r="311" spans="1:14" ht="15.75" hidden="1">
      <c r="A311" s="35"/>
      <c r="B311" s="35"/>
      <c r="C311" s="35"/>
      <c r="D311" s="35"/>
      <c r="E311" s="35"/>
      <c r="F311" s="35"/>
      <c r="G311" s="35"/>
      <c r="H311" s="35"/>
      <c r="I311" s="35"/>
      <c r="J311" s="35"/>
      <c r="K311" s="35"/>
      <c r="L311" s="35"/>
      <c r="M311" s="35"/>
      <c r="N311" s="35"/>
    </row>
    <row r="312" spans="1:14" ht="15.75" customHeight="1" hidden="1">
      <c r="A312" s="35"/>
      <c r="B312" s="35"/>
      <c r="C312" s="35"/>
      <c r="D312" s="35"/>
      <c r="E312" s="35"/>
      <c r="F312" s="35"/>
      <c r="G312" s="35"/>
      <c r="H312" s="35"/>
      <c r="I312" s="35"/>
      <c r="J312" s="35"/>
      <c r="K312" s="35"/>
      <c r="L312" s="35"/>
      <c r="M312" s="35"/>
      <c r="N312" s="35"/>
    </row>
    <row r="313" spans="1:14" ht="15.75" hidden="1">
      <c r="A313" s="35"/>
      <c r="B313" s="35"/>
      <c r="C313" s="35"/>
      <c r="D313" s="35"/>
      <c r="E313" s="35"/>
      <c r="F313" s="35"/>
      <c r="G313" s="35"/>
      <c r="H313" s="35"/>
      <c r="I313" s="35"/>
      <c r="J313" s="35"/>
      <c r="K313" s="35"/>
      <c r="L313" s="35"/>
      <c r="M313" s="35"/>
      <c r="N313" s="35"/>
    </row>
    <row r="314" spans="1:14" ht="15.75" hidden="1">
      <c r="A314" s="35"/>
      <c r="B314" s="35"/>
      <c r="C314" s="35"/>
      <c r="D314" s="35"/>
      <c r="E314" s="35"/>
      <c r="F314" s="35"/>
      <c r="G314" s="35"/>
      <c r="H314" s="35"/>
      <c r="I314" s="35"/>
      <c r="J314" s="35"/>
      <c r="K314" s="35"/>
      <c r="L314" s="35"/>
      <c r="M314" s="35"/>
      <c r="N314" s="35"/>
    </row>
    <row r="315" spans="1:14" ht="16.5" customHeight="1" hidden="1">
      <c r="A315" s="1459" t="s">
        <v>179</v>
      </c>
      <c r="B315" s="1460"/>
      <c r="C315" s="1460"/>
      <c r="D315" s="35"/>
      <c r="E315" s="35"/>
      <c r="F315" s="35"/>
      <c r="G315" s="35"/>
      <c r="H315" s="35"/>
      <c r="I315" s="35"/>
      <c r="J315" s="35"/>
      <c r="K315" s="35"/>
      <c r="L315" s="35"/>
      <c r="M315" s="35"/>
      <c r="N315" s="35"/>
    </row>
    <row r="316" spans="1:14" ht="18.75" hidden="1">
      <c r="A316" s="1461" t="s">
        <v>69</v>
      </c>
      <c r="B316" s="1461"/>
      <c r="C316" s="937" t="s">
        <v>335</v>
      </c>
      <c r="D316" s="35"/>
      <c r="E316" s="35"/>
      <c r="F316" s="35"/>
      <c r="G316" s="35"/>
      <c r="H316" s="35"/>
      <c r="I316" s="35"/>
      <c r="J316" s="35"/>
      <c r="K316" s="35"/>
      <c r="L316" s="35"/>
      <c r="M316" s="35"/>
      <c r="N316" s="35"/>
    </row>
    <row r="317" spans="1:14" ht="15.75" hidden="1">
      <c r="A317" s="1458" t="s">
        <v>6</v>
      </c>
      <c r="B317" s="1458"/>
      <c r="C317" s="942">
        <v>1</v>
      </c>
      <c r="D317" s="35"/>
      <c r="E317" s="35"/>
      <c r="F317" s="35"/>
      <c r="G317" s="35"/>
      <c r="H317" s="35"/>
      <c r="I317" s="35"/>
      <c r="J317" s="35"/>
      <c r="K317" s="35"/>
      <c r="L317" s="35"/>
      <c r="M317" s="35"/>
      <c r="N317" s="35"/>
    </row>
    <row r="318" spans="1:14" ht="24.75" customHeight="1" hidden="1">
      <c r="A318" s="943" t="s">
        <v>51</v>
      </c>
      <c r="B318" s="944" t="s">
        <v>343</v>
      </c>
      <c r="C318" s="945">
        <f>SUM(C319:C324)</f>
        <v>0</v>
      </c>
      <c r="D318" s="35"/>
      <c r="E318" s="35"/>
      <c r="F318" s="35"/>
      <c r="G318" s="35"/>
      <c r="H318" s="35"/>
      <c r="I318" s="35"/>
      <c r="J318" s="35"/>
      <c r="K318" s="35"/>
      <c r="L318" s="35"/>
      <c r="M318" s="35"/>
      <c r="N318" s="35"/>
    </row>
    <row r="319" spans="1:14" ht="24.75" customHeight="1" hidden="1">
      <c r="A319" s="942" t="s">
        <v>53</v>
      </c>
      <c r="B319" s="35" t="s">
        <v>151</v>
      </c>
      <c r="C319" s="946"/>
      <c r="D319" s="35"/>
      <c r="E319" s="35"/>
      <c r="F319" s="35"/>
      <c r="G319" s="35"/>
      <c r="H319" s="35"/>
      <c r="I319" s="35"/>
      <c r="J319" s="35"/>
      <c r="K319" s="35"/>
      <c r="L319" s="35"/>
      <c r="M319" s="35"/>
      <c r="N319" s="35"/>
    </row>
    <row r="320" spans="1:14" ht="24.75" customHeight="1" hidden="1">
      <c r="A320" s="942" t="s">
        <v>54</v>
      </c>
      <c r="B320" s="35" t="s">
        <v>152</v>
      </c>
      <c r="C320" s="946"/>
      <c r="D320" s="35"/>
      <c r="E320" s="35"/>
      <c r="F320" s="35"/>
      <c r="G320" s="35"/>
      <c r="H320" s="35"/>
      <c r="I320" s="35"/>
      <c r="J320" s="35"/>
      <c r="K320" s="35"/>
      <c r="L320" s="35"/>
      <c r="M320" s="35"/>
      <c r="N320" s="35"/>
    </row>
    <row r="321" spans="1:14" ht="24.75" customHeight="1" hidden="1">
      <c r="A321" s="942" t="s">
        <v>139</v>
      </c>
      <c r="B321" s="35" t="s">
        <v>153</v>
      </c>
      <c r="C321" s="946"/>
      <c r="D321" s="35"/>
      <c r="E321" s="35"/>
      <c r="F321" s="35"/>
      <c r="G321" s="35"/>
      <c r="H321" s="35"/>
      <c r="I321" s="35"/>
      <c r="J321" s="35"/>
      <c r="K321" s="35"/>
      <c r="L321" s="35"/>
      <c r="M321" s="35"/>
      <c r="N321" s="35"/>
    </row>
    <row r="322" spans="1:14" ht="24.75" customHeight="1" hidden="1">
      <c r="A322" s="942" t="s">
        <v>141</v>
      </c>
      <c r="B322" s="35" t="s">
        <v>154</v>
      </c>
      <c r="C322" s="946"/>
      <c r="D322" s="35"/>
      <c r="E322" s="35"/>
      <c r="F322" s="35"/>
      <c r="G322" s="35"/>
      <c r="H322" s="35"/>
      <c r="I322" s="35"/>
      <c r="J322" s="35"/>
      <c r="K322" s="35"/>
      <c r="L322" s="35"/>
      <c r="M322" s="35"/>
      <c r="N322" s="35"/>
    </row>
    <row r="323" spans="1:14" ht="24.75" customHeight="1" hidden="1">
      <c r="A323" s="942" t="s">
        <v>143</v>
      </c>
      <c r="B323" s="35" t="s">
        <v>155</v>
      </c>
      <c r="C323" s="946"/>
      <c r="D323" s="35"/>
      <c r="E323" s="35"/>
      <c r="F323" s="35"/>
      <c r="G323" s="35"/>
      <c r="H323" s="35"/>
      <c r="I323" s="35"/>
      <c r="J323" s="35"/>
      <c r="K323" s="35"/>
      <c r="L323" s="35"/>
      <c r="M323" s="35"/>
      <c r="N323" s="35"/>
    </row>
    <row r="324" spans="1:14" ht="24.75" customHeight="1" hidden="1">
      <c r="A324" s="942" t="s">
        <v>145</v>
      </c>
      <c r="B324" s="35" t="s">
        <v>156</v>
      </c>
      <c r="C324" s="946"/>
      <c r="D324" s="35"/>
      <c r="E324" s="35"/>
      <c r="F324" s="35"/>
      <c r="G324" s="35"/>
      <c r="H324" s="35"/>
      <c r="I324" s="35"/>
      <c r="J324" s="35"/>
      <c r="K324" s="35"/>
      <c r="L324" s="35"/>
      <c r="M324" s="35"/>
      <c r="N324" s="35"/>
    </row>
    <row r="325" spans="1:14" ht="24.75" customHeight="1" hidden="1">
      <c r="A325" s="943" t="s">
        <v>52</v>
      </c>
      <c r="B325" s="944" t="s">
        <v>341</v>
      </c>
      <c r="C325" s="945">
        <f>SUM(C326:C327)</f>
        <v>0</v>
      </c>
      <c r="D325" s="35"/>
      <c r="E325" s="35"/>
      <c r="F325" s="35"/>
      <c r="G325" s="35"/>
      <c r="H325" s="35"/>
      <c r="I325" s="35"/>
      <c r="J325" s="35"/>
      <c r="K325" s="35"/>
      <c r="L325" s="35"/>
      <c r="M325" s="35"/>
      <c r="N325" s="35"/>
    </row>
    <row r="326" spans="1:14" ht="24.75" customHeight="1" hidden="1">
      <c r="A326" s="942" t="s">
        <v>55</v>
      </c>
      <c r="B326" s="35" t="s">
        <v>157</v>
      </c>
      <c r="C326" s="946"/>
      <c r="D326" s="35"/>
      <c r="E326" s="35"/>
      <c r="F326" s="35"/>
      <c r="G326" s="35"/>
      <c r="H326" s="35"/>
      <c r="I326" s="35"/>
      <c r="J326" s="35"/>
      <c r="K326" s="35"/>
      <c r="L326" s="35"/>
      <c r="M326" s="35"/>
      <c r="N326" s="35"/>
    </row>
    <row r="327" spans="1:14" ht="24.75" customHeight="1" hidden="1">
      <c r="A327" s="942" t="s">
        <v>56</v>
      </c>
      <c r="B327" s="35" t="s">
        <v>158</v>
      </c>
      <c r="C327" s="946"/>
      <c r="D327" s="35"/>
      <c r="E327" s="35"/>
      <c r="F327" s="35"/>
      <c r="G327" s="35"/>
      <c r="H327" s="35"/>
      <c r="I327" s="35"/>
      <c r="J327" s="35"/>
      <c r="K327" s="35"/>
      <c r="L327" s="35"/>
      <c r="M327" s="35"/>
      <c r="N327" s="35"/>
    </row>
    <row r="328" spans="1:14" ht="24.75" customHeight="1" hidden="1">
      <c r="A328" s="943" t="s">
        <v>57</v>
      </c>
      <c r="B328" s="944" t="s">
        <v>148</v>
      </c>
      <c r="C328" s="945">
        <f>SUM(C329:C331)</f>
        <v>0</v>
      </c>
      <c r="D328" s="35"/>
      <c r="E328" s="35"/>
      <c r="F328" s="35"/>
      <c r="G328" s="35"/>
      <c r="H328" s="35"/>
      <c r="I328" s="35"/>
      <c r="J328" s="35"/>
      <c r="K328" s="35"/>
      <c r="L328" s="35"/>
      <c r="M328" s="35"/>
      <c r="N328" s="35"/>
    </row>
    <row r="329" spans="1:14" ht="24.75" customHeight="1" hidden="1">
      <c r="A329" s="942" t="s">
        <v>159</v>
      </c>
      <c r="B329" s="947" t="s">
        <v>160</v>
      </c>
      <c r="C329" s="946"/>
      <c r="D329" s="35"/>
      <c r="E329" s="35"/>
      <c r="F329" s="35"/>
      <c r="G329" s="35"/>
      <c r="H329" s="35"/>
      <c r="I329" s="35"/>
      <c r="J329" s="35"/>
      <c r="K329" s="35"/>
      <c r="L329" s="35"/>
      <c r="M329" s="35"/>
      <c r="N329" s="35"/>
    </row>
    <row r="330" spans="1:14" ht="24.75" customHeight="1" hidden="1">
      <c r="A330" s="942" t="s">
        <v>161</v>
      </c>
      <c r="B330" s="35" t="s">
        <v>162</v>
      </c>
      <c r="C330" s="946"/>
      <c r="D330" s="35"/>
      <c r="E330" s="35"/>
      <c r="F330" s="35"/>
      <c r="G330" s="35"/>
      <c r="H330" s="35"/>
      <c r="I330" s="35"/>
      <c r="J330" s="35"/>
      <c r="K330" s="35"/>
      <c r="L330" s="35"/>
      <c r="M330" s="35"/>
      <c r="N330" s="35"/>
    </row>
    <row r="331" spans="1:14" ht="24.75" customHeight="1" hidden="1">
      <c r="A331" s="942" t="s">
        <v>163</v>
      </c>
      <c r="B331" s="35" t="s">
        <v>164</v>
      </c>
      <c r="C331" s="946"/>
      <c r="D331" s="35"/>
      <c r="E331" s="35"/>
      <c r="F331" s="35"/>
      <c r="G331" s="35"/>
      <c r="H331" s="35"/>
      <c r="I331" s="35"/>
      <c r="J331" s="35"/>
      <c r="K331" s="35"/>
      <c r="L331" s="35"/>
      <c r="M331" s="35"/>
      <c r="N331" s="35"/>
    </row>
    <row r="332" spans="1:14" ht="24.75" customHeight="1" hidden="1">
      <c r="A332" s="943" t="s">
        <v>72</v>
      </c>
      <c r="B332" s="944" t="s">
        <v>342</v>
      </c>
      <c r="C332" s="945">
        <f>SUM(C333:C338)</f>
        <v>0</v>
      </c>
      <c r="D332" s="35"/>
      <c r="E332" s="35"/>
      <c r="F332" s="35"/>
      <c r="G332" s="35"/>
      <c r="H332" s="35"/>
      <c r="I332" s="35"/>
      <c r="J332" s="35"/>
      <c r="K332" s="35"/>
      <c r="L332" s="35"/>
      <c r="M332" s="35"/>
      <c r="N332" s="35"/>
    </row>
    <row r="333" spans="1:14" ht="24.75" customHeight="1" hidden="1">
      <c r="A333" s="942" t="s">
        <v>165</v>
      </c>
      <c r="B333" s="35" t="s">
        <v>166</v>
      </c>
      <c r="C333" s="946"/>
      <c r="D333" s="35"/>
      <c r="E333" s="35"/>
      <c r="F333" s="35"/>
      <c r="G333" s="35"/>
      <c r="H333" s="35"/>
      <c r="I333" s="35"/>
      <c r="J333" s="35"/>
      <c r="K333" s="35"/>
      <c r="L333" s="35"/>
      <c r="M333" s="35"/>
      <c r="N333" s="35"/>
    </row>
    <row r="334" spans="1:14" ht="24.75" customHeight="1" hidden="1">
      <c r="A334" s="942" t="s">
        <v>167</v>
      </c>
      <c r="B334" s="35" t="s">
        <v>168</v>
      </c>
      <c r="C334" s="946"/>
      <c r="D334" s="35"/>
      <c r="E334" s="35"/>
      <c r="F334" s="35"/>
      <c r="G334" s="35"/>
      <c r="H334" s="35"/>
      <c r="I334" s="35"/>
      <c r="J334" s="35"/>
      <c r="K334" s="35"/>
      <c r="L334" s="35"/>
      <c r="M334" s="35"/>
      <c r="N334" s="35"/>
    </row>
    <row r="335" spans="1:14" ht="24.75" customHeight="1" hidden="1">
      <c r="A335" s="942" t="s">
        <v>169</v>
      </c>
      <c r="B335" s="35" t="s">
        <v>170</v>
      </c>
      <c r="C335" s="946"/>
      <c r="D335" s="35"/>
      <c r="E335" s="35"/>
      <c r="F335" s="35"/>
      <c r="G335" s="35"/>
      <c r="H335" s="35"/>
      <c r="I335" s="35"/>
      <c r="J335" s="35"/>
      <c r="K335" s="35"/>
      <c r="L335" s="35"/>
      <c r="M335" s="35"/>
      <c r="N335" s="35"/>
    </row>
    <row r="336" spans="1:14" ht="24.75" customHeight="1" hidden="1">
      <c r="A336" s="942" t="s">
        <v>171</v>
      </c>
      <c r="B336" s="35" t="s">
        <v>154</v>
      </c>
      <c r="C336" s="946"/>
      <c r="D336" s="35"/>
      <c r="E336" s="35"/>
      <c r="F336" s="35"/>
      <c r="G336" s="35"/>
      <c r="H336" s="35"/>
      <c r="I336" s="35"/>
      <c r="J336" s="35"/>
      <c r="K336" s="35"/>
      <c r="L336" s="35"/>
      <c r="M336" s="35"/>
      <c r="N336" s="35"/>
    </row>
    <row r="337" spans="1:14" ht="24.75" customHeight="1" hidden="1">
      <c r="A337" s="942" t="s">
        <v>172</v>
      </c>
      <c r="B337" s="35" t="s">
        <v>155</v>
      </c>
      <c r="C337" s="946"/>
      <c r="D337" s="35"/>
      <c r="E337" s="35"/>
      <c r="F337" s="35"/>
      <c r="G337" s="35"/>
      <c r="H337" s="35"/>
      <c r="I337" s="35"/>
      <c r="J337" s="35"/>
      <c r="K337" s="35"/>
      <c r="L337" s="35"/>
      <c r="M337" s="35"/>
      <c r="N337" s="35"/>
    </row>
    <row r="338" spans="1:14" ht="24.75" customHeight="1" hidden="1">
      <c r="A338" s="942" t="s">
        <v>173</v>
      </c>
      <c r="B338" s="35" t="s">
        <v>174</v>
      </c>
      <c r="C338" s="946"/>
      <c r="D338" s="35"/>
      <c r="E338" s="35"/>
      <c r="F338" s="35"/>
      <c r="G338" s="35"/>
      <c r="H338" s="35"/>
      <c r="I338" s="35"/>
      <c r="J338" s="35"/>
      <c r="K338" s="35"/>
      <c r="L338" s="35"/>
      <c r="M338" s="35"/>
      <c r="N338" s="35"/>
    </row>
    <row r="339" spans="1:14" ht="24.75" customHeight="1" hidden="1">
      <c r="A339" s="943" t="s">
        <v>73</v>
      </c>
      <c r="B339" s="944" t="s">
        <v>344</v>
      </c>
      <c r="C339" s="945">
        <f>SUM(C340:C342)</f>
        <v>16</v>
      </c>
      <c r="D339" s="35"/>
      <c r="E339" s="35"/>
      <c r="F339" s="35"/>
      <c r="G339" s="35"/>
      <c r="H339" s="35"/>
      <c r="I339" s="35"/>
      <c r="J339" s="35"/>
      <c r="K339" s="35"/>
      <c r="L339" s="35"/>
      <c r="M339" s="35"/>
      <c r="N339" s="35"/>
    </row>
    <row r="340" spans="1:14" ht="24.75" customHeight="1" hidden="1">
      <c r="A340" s="942" t="s">
        <v>175</v>
      </c>
      <c r="B340" s="35" t="s">
        <v>166</v>
      </c>
      <c r="C340" s="946">
        <v>16</v>
      </c>
      <c r="D340" s="35"/>
      <c r="E340" s="35"/>
      <c r="F340" s="35"/>
      <c r="G340" s="35"/>
      <c r="H340" s="35"/>
      <c r="I340" s="35"/>
      <c r="J340" s="35"/>
      <c r="K340" s="35"/>
      <c r="L340" s="35"/>
      <c r="M340" s="35"/>
      <c r="N340" s="35"/>
    </row>
    <row r="341" spans="1:14" ht="24.75" customHeight="1" hidden="1">
      <c r="A341" s="942" t="s">
        <v>176</v>
      </c>
      <c r="B341" s="35" t="s">
        <v>168</v>
      </c>
      <c r="C341" s="946"/>
      <c r="D341" s="35"/>
      <c r="E341" s="35"/>
      <c r="F341" s="35"/>
      <c r="G341" s="35"/>
      <c r="H341" s="35"/>
      <c r="I341" s="35"/>
      <c r="J341" s="35"/>
      <c r="K341" s="35"/>
      <c r="L341" s="35"/>
      <c r="M341" s="35"/>
      <c r="N341" s="35"/>
    </row>
    <row r="342" spans="1:14" ht="24.75" customHeight="1" hidden="1">
      <c r="A342" s="942" t="s">
        <v>177</v>
      </c>
      <c r="B342" s="35" t="s">
        <v>178</v>
      </c>
      <c r="C342" s="946"/>
      <c r="D342" s="35"/>
      <c r="E342" s="35"/>
      <c r="F342" s="35"/>
      <c r="G342" s="35"/>
      <c r="H342" s="35"/>
      <c r="I342" s="35"/>
      <c r="J342" s="35"/>
      <c r="K342" s="35"/>
      <c r="L342" s="35"/>
      <c r="M342" s="35"/>
      <c r="N342" s="35"/>
    </row>
    <row r="343" spans="1:14" ht="15.75" hidden="1">
      <c r="A343" s="35"/>
      <c r="B343" s="35"/>
      <c r="C343" s="35"/>
      <c r="D343" s="35"/>
      <c r="E343" s="35"/>
      <c r="F343" s="35"/>
      <c r="G343" s="35"/>
      <c r="H343" s="35"/>
      <c r="I343" s="35"/>
      <c r="J343" s="35"/>
      <c r="K343" s="35"/>
      <c r="L343" s="35"/>
      <c r="M343" s="35"/>
      <c r="N343" s="35"/>
    </row>
    <row r="344" spans="1:14" ht="15.75" hidden="1">
      <c r="A344" s="35"/>
      <c r="B344" s="35"/>
      <c r="C344" s="35"/>
      <c r="D344" s="35"/>
      <c r="E344" s="35"/>
      <c r="F344" s="35"/>
      <c r="G344" s="35"/>
      <c r="H344" s="35"/>
      <c r="I344" s="35"/>
      <c r="J344" s="35"/>
      <c r="K344" s="35"/>
      <c r="L344" s="35"/>
      <c r="M344" s="35"/>
      <c r="N344" s="35"/>
    </row>
    <row r="345" spans="1:14" ht="15.75" hidden="1">
      <c r="A345" s="35"/>
      <c r="B345" s="35"/>
      <c r="C345" s="35"/>
      <c r="D345" s="35"/>
      <c r="E345" s="35"/>
      <c r="F345" s="35"/>
      <c r="G345" s="35"/>
      <c r="H345" s="35"/>
      <c r="I345" s="35"/>
      <c r="J345" s="35"/>
      <c r="K345" s="35"/>
      <c r="L345" s="35"/>
      <c r="M345" s="35"/>
      <c r="N345" s="35"/>
    </row>
    <row r="346" spans="1:14" ht="15.75" hidden="1">
      <c r="A346" s="35"/>
      <c r="B346" s="35"/>
      <c r="C346" s="35"/>
      <c r="D346" s="35"/>
      <c r="E346" s="35"/>
      <c r="F346" s="35"/>
      <c r="G346" s="35"/>
      <c r="H346" s="35"/>
      <c r="I346" s="35"/>
      <c r="J346" s="35"/>
      <c r="K346" s="35"/>
      <c r="L346" s="35"/>
      <c r="M346" s="35"/>
      <c r="N346" s="35"/>
    </row>
    <row r="347" spans="1:14" ht="15.75" hidden="1">
      <c r="A347" s="35"/>
      <c r="B347" s="35"/>
      <c r="C347" s="35"/>
      <c r="D347" s="35"/>
      <c r="E347" s="35"/>
      <c r="F347" s="35"/>
      <c r="G347" s="35"/>
      <c r="H347" s="35"/>
      <c r="I347" s="35"/>
      <c r="J347" s="35"/>
      <c r="K347" s="35"/>
      <c r="L347" s="35"/>
      <c r="M347" s="35"/>
      <c r="N347" s="35"/>
    </row>
    <row r="348" spans="1:14" ht="15.75" hidden="1">
      <c r="A348" s="35"/>
      <c r="B348" s="35"/>
      <c r="C348" s="35"/>
      <c r="D348" s="35"/>
      <c r="E348" s="35"/>
      <c r="F348" s="35"/>
      <c r="G348" s="35"/>
      <c r="H348" s="35"/>
      <c r="I348" s="35"/>
      <c r="J348" s="35"/>
      <c r="K348" s="35"/>
      <c r="L348" s="35"/>
      <c r="M348" s="35"/>
      <c r="N348" s="35"/>
    </row>
    <row r="349" spans="1:14" ht="15.75" customHeight="1" hidden="1">
      <c r="A349" s="35"/>
      <c r="B349" s="35"/>
      <c r="C349" s="35"/>
      <c r="D349" s="35"/>
      <c r="E349" s="35"/>
      <c r="F349" s="35"/>
      <c r="G349" s="35"/>
      <c r="H349" s="35"/>
      <c r="I349" s="35"/>
      <c r="J349" s="35"/>
      <c r="K349" s="35"/>
      <c r="L349" s="35"/>
      <c r="M349" s="35"/>
      <c r="N349" s="35"/>
    </row>
    <row r="350" spans="1:14" ht="15.75" hidden="1">
      <c r="A350" s="35"/>
      <c r="B350" s="35"/>
      <c r="C350" s="35"/>
      <c r="D350" s="35"/>
      <c r="E350" s="35"/>
      <c r="F350" s="35"/>
      <c r="G350" s="35"/>
      <c r="H350" s="35"/>
      <c r="I350" s="35"/>
      <c r="J350" s="35"/>
      <c r="K350" s="35"/>
      <c r="L350" s="35"/>
      <c r="M350" s="35"/>
      <c r="N350" s="35"/>
    </row>
    <row r="351" spans="1:14" ht="15.75" hidden="1">
      <c r="A351" s="35"/>
      <c r="B351" s="35"/>
      <c r="C351" s="35"/>
      <c r="D351" s="35"/>
      <c r="E351" s="35"/>
      <c r="F351" s="35"/>
      <c r="G351" s="35"/>
      <c r="H351" s="35"/>
      <c r="I351" s="35"/>
      <c r="J351" s="35"/>
      <c r="K351" s="35"/>
      <c r="L351" s="35"/>
      <c r="M351" s="35"/>
      <c r="N351" s="35"/>
    </row>
    <row r="352" spans="1:14" ht="16.5" customHeight="1" hidden="1">
      <c r="A352" s="1459" t="s">
        <v>179</v>
      </c>
      <c r="B352" s="1460"/>
      <c r="C352" s="1460"/>
      <c r="D352" s="35"/>
      <c r="E352" s="35"/>
      <c r="F352" s="35"/>
      <c r="G352" s="35"/>
      <c r="H352" s="35"/>
      <c r="I352" s="35"/>
      <c r="J352" s="35"/>
      <c r="K352" s="35"/>
      <c r="L352" s="35"/>
      <c r="M352" s="35"/>
      <c r="N352" s="35"/>
    </row>
    <row r="353" spans="1:14" ht="18.75" hidden="1">
      <c r="A353" s="1461" t="s">
        <v>69</v>
      </c>
      <c r="B353" s="1461"/>
      <c r="C353" s="937" t="s">
        <v>335</v>
      </c>
      <c r="D353" s="35"/>
      <c r="E353" s="35"/>
      <c r="F353" s="35"/>
      <c r="G353" s="35"/>
      <c r="H353" s="35"/>
      <c r="I353" s="35"/>
      <c r="J353" s="35"/>
      <c r="K353" s="35"/>
      <c r="L353" s="35"/>
      <c r="M353" s="35"/>
      <c r="N353" s="35"/>
    </row>
    <row r="354" spans="1:14" ht="15.75" hidden="1">
      <c r="A354" s="1458" t="s">
        <v>6</v>
      </c>
      <c r="B354" s="1458"/>
      <c r="C354" s="942">
        <v>1</v>
      </c>
      <c r="D354" s="35"/>
      <c r="E354" s="35"/>
      <c r="F354" s="35"/>
      <c r="G354" s="35"/>
      <c r="H354" s="35"/>
      <c r="I354" s="35"/>
      <c r="J354" s="35"/>
      <c r="K354" s="35"/>
      <c r="L354" s="35"/>
      <c r="M354" s="35"/>
      <c r="N354" s="35"/>
    </row>
    <row r="355" spans="1:14" ht="24.75" customHeight="1" hidden="1">
      <c r="A355" s="943" t="s">
        <v>51</v>
      </c>
      <c r="B355" s="944" t="s">
        <v>343</v>
      </c>
      <c r="C355" s="945">
        <f>SUM(C356:C361)</f>
        <v>2</v>
      </c>
      <c r="D355" s="35"/>
      <c r="E355" s="35"/>
      <c r="F355" s="35"/>
      <c r="G355" s="35"/>
      <c r="H355" s="35"/>
      <c r="I355" s="35"/>
      <c r="J355" s="35"/>
      <c r="K355" s="35"/>
      <c r="L355" s="35"/>
      <c r="M355" s="35"/>
      <c r="N355" s="35"/>
    </row>
    <row r="356" spans="1:14" ht="24.75" customHeight="1" hidden="1">
      <c r="A356" s="942" t="s">
        <v>53</v>
      </c>
      <c r="B356" s="35" t="s">
        <v>151</v>
      </c>
      <c r="C356" s="946">
        <v>2</v>
      </c>
      <c r="D356" s="35"/>
      <c r="E356" s="35"/>
      <c r="F356" s="35"/>
      <c r="G356" s="35"/>
      <c r="H356" s="35"/>
      <c r="I356" s="35"/>
      <c r="J356" s="35"/>
      <c r="K356" s="35"/>
      <c r="L356" s="35"/>
      <c r="M356" s="35"/>
      <c r="N356" s="35"/>
    </row>
    <row r="357" spans="1:14" ht="24.75" customHeight="1" hidden="1">
      <c r="A357" s="942" t="s">
        <v>54</v>
      </c>
      <c r="B357" s="35" t="s">
        <v>152</v>
      </c>
      <c r="C357" s="946">
        <v>0</v>
      </c>
      <c r="D357" s="35"/>
      <c r="E357" s="35"/>
      <c r="F357" s="35"/>
      <c r="G357" s="35"/>
      <c r="H357" s="35"/>
      <c r="I357" s="35"/>
      <c r="J357" s="35"/>
      <c r="K357" s="35"/>
      <c r="L357" s="35"/>
      <c r="M357" s="35"/>
      <c r="N357" s="35"/>
    </row>
    <row r="358" spans="1:14" ht="24.75" customHeight="1" hidden="1">
      <c r="A358" s="942" t="s">
        <v>139</v>
      </c>
      <c r="B358" s="35" t="s">
        <v>153</v>
      </c>
      <c r="C358" s="946">
        <v>0</v>
      </c>
      <c r="D358" s="35"/>
      <c r="E358" s="35"/>
      <c r="F358" s="35"/>
      <c r="G358" s="35"/>
      <c r="H358" s="35"/>
      <c r="I358" s="35"/>
      <c r="J358" s="35"/>
      <c r="K358" s="35"/>
      <c r="L358" s="35"/>
      <c r="M358" s="35"/>
      <c r="N358" s="35"/>
    </row>
    <row r="359" spans="1:14" ht="24.75" customHeight="1" hidden="1">
      <c r="A359" s="942" t="s">
        <v>141</v>
      </c>
      <c r="B359" s="35" t="s">
        <v>154</v>
      </c>
      <c r="C359" s="946">
        <v>0</v>
      </c>
      <c r="D359" s="35"/>
      <c r="E359" s="35"/>
      <c r="F359" s="35"/>
      <c r="G359" s="35"/>
      <c r="H359" s="35"/>
      <c r="I359" s="35"/>
      <c r="J359" s="35"/>
      <c r="K359" s="35"/>
      <c r="L359" s="35"/>
      <c r="M359" s="35"/>
      <c r="N359" s="35"/>
    </row>
    <row r="360" spans="1:14" ht="24.75" customHeight="1" hidden="1">
      <c r="A360" s="942" t="s">
        <v>143</v>
      </c>
      <c r="B360" s="35" t="s">
        <v>155</v>
      </c>
      <c r="C360" s="946">
        <v>0</v>
      </c>
      <c r="D360" s="35"/>
      <c r="E360" s="35"/>
      <c r="F360" s="35"/>
      <c r="G360" s="35"/>
      <c r="H360" s="35"/>
      <c r="I360" s="35"/>
      <c r="J360" s="35"/>
      <c r="K360" s="35"/>
      <c r="L360" s="35"/>
      <c r="M360" s="35"/>
      <c r="N360" s="35"/>
    </row>
    <row r="361" spans="1:14" ht="24.75" customHeight="1" hidden="1">
      <c r="A361" s="942" t="s">
        <v>145</v>
      </c>
      <c r="B361" s="35" t="s">
        <v>156</v>
      </c>
      <c r="C361" s="946">
        <v>0</v>
      </c>
      <c r="D361" s="35"/>
      <c r="E361" s="35"/>
      <c r="F361" s="35"/>
      <c r="G361" s="35"/>
      <c r="H361" s="35"/>
      <c r="I361" s="35"/>
      <c r="J361" s="35"/>
      <c r="K361" s="35"/>
      <c r="L361" s="35"/>
      <c r="M361" s="35"/>
      <c r="N361" s="35"/>
    </row>
    <row r="362" spans="1:14" ht="24.75" customHeight="1" hidden="1">
      <c r="A362" s="943" t="s">
        <v>52</v>
      </c>
      <c r="B362" s="944" t="s">
        <v>341</v>
      </c>
      <c r="C362" s="945">
        <f>SUM(C363:C364)</f>
        <v>0</v>
      </c>
      <c r="D362" s="35"/>
      <c r="E362" s="35"/>
      <c r="F362" s="35"/>
      <c r="G362" s="35"/>
      <c r="H362" s="35"/>
      <c r="I362" s="35"/>
      <c r="J362" s="35"/>
      <c r="K362" s="35"/>
      <c r="L362" s="35"/>
      <c r="M362" s="35"/>
      <c r="N362" s="35"/>
    </row>
    <row r="363" spans="1:14" ht="24.75" customHeight="1" hidden="1">
      <c r="A363" s="942" t="s">
        <v>55</v>
      </c>
      <c r="B363" s="35" t="s">
        <v>157</v>
      </c>
      <c r="C363" s="946"/>
      <c r="D363" s="35"/>
      <c r="E363" s="35"/>
      <c r="F363" s="35"/>
      <c r="G363" s="35"/>
      <c r="H363" s="35"/>
      <c r="I363" s="35"/>
      <c r="J363" s="35"/>
      <c r="K363" s="35"/>
      <c r="L363" s="35"/>
      <c r="M363" s="35"/>
      <c r="N363" s="35"/>
    </row>
    <row r="364" spans="1:14" ht="24.75" customHeight="1" hidden="1">
      <c r="A364" s="942" t="s">
        <v>56</v>
      </c>
      <c r="B364" s="35" t="s">
        <v>158</v>
      </c>
      <c r="C364" s="946"/>
      <c r="D364" s="35"/>
      <c r="E364" s="35"/>
      <c r="F364" s="35"/>
      <c r="G364" s="35"/>
      <c r="H364" s="35"/>
      <c r="I364" s="35"/>
      <c r="J364" s="35"/>
      <c r="K364" s="35"/>
      <c r="L364" s="35"/>
      <c r="M364" s="35"/>
      <c r="N364" s="35"/>
    </row>
    <row r="365" spans="1:14" ht="24.75" customHeight="1" hidden="1">
      <c r="A365" s="943" t="s">
        <v>57</v>
      </c>
      <c r="B365" s="944" t="s">
        <v>148</v>
      </c>
      <c r="C365" s="945">
        <f>SUM(C366:C368)</f>
        <v>10</v>
      </c>
      <c r="D365" s="35"/>
      <c r="E365" s="35"/>
      <c r="F365" s="35"/>
      <c r="G365" s="35"/>
      <c r="H365" s="35"/>
      <c r="I365" s="35"/>
      <c r="J365" s="35"/>
      <c r="K365" s="35"/>
      <c r="L365" s="35"/>
      <c r="M365" s="35"/>
      <c r="N365" s="35"/>
    </row>
    <row r="366" spans="1:14" ht="24.75" customHeight="1" hidden="1">
      <c r="A366" s="942" t="s">
        <v>159</v>
      </c>
      <c r="B366" s="947" t="s">
        <v>160</v>
      </c>
      <c r="C366" s="946">
        <v>0</v>
      </c>
      <c r="D366" s="35"/>
      <c r="E366" s="35"/>
      <c r="F366" s="35"/>
      <c r="G366" s="35"/>
      <c r="H366" s="35"/>
      <c r="I366" s="35"/>
      <c r="J366" s="35"/>
      <c r="K366" s="35"/>
      <c r="L366" s="35"/>
      <c r="M366" s="35"/>
      <c r="N366" s="35"/>
    </row>
    <row r="367" spans="1:14" ht="24.75" customHeight="1" hidden="1">
      <c r="A367" s="942" t="s">
        <v>161</v>
      </c>
      <c r="B367" s="35" t="s">
        <v>162</v>
      </c>
      <c r="C367" s="946">
        <v>10</v>
      </c>
      <c r="D367" s="35"/>
      <c r="E367" s="35"/>
      <c r="F367" s="35"/>
      <c r="G367" s="35"/>
      <c r="H367" s="35"/>
      <c r="I367" s="35"/>
      <c r="J367" s="35"/>
      <c r="K367" s="35"/>
      <c r="L367" s="35"/>
      <c r="M367" s="35"/>
      <c r="N367" s="35"/>
    </row>
    <row r="368" spans="1:14" ht="24.75" customHeight="1" hidden="1">
      <c r="A368" s="942" t="s">
        <v>163</v>
      </c>
      <c r="B368" s="35" t="s">
        <v>164</v>
      </c>
      <c r="C368" s="946">
        <v>0</v>
      </c>
      <c r="D368" s="35"/>
      <c r="E368" s="35"/>
      <c r="F368" s="35"/>
      <c r="G368" s="35"/>
      <c r="H368" s="35"/>
      <c r="I368" s="35"/>
      <c r="J368" s="35"/>
      <c r="K368" s="35"/>
      <c r="L368" s="35"/>
      <c r="M368" s="35"/>
      <c r="N368" s="35"/>
    </row>
    <row r="369" spans="1:14" ht="24.75" customHeight="1" hidden="1">
      <c r="A369" s="943" t="s">
        <v>72</v>
      </c>
      <c r="B369" s="944" t="s">
        <v>342</v>
      </c>
      <c r="C369" s="945">
        <f>SUM(C370:C375)</f>
        <v>0</v>
      </c>
      <c r="D369" s="35"/>
      <c r="E369" s="35"/>
      <c r="F369" s="35"/>
      <c r="G369" s="35"/>
      <c r="H369" s="35"/>
      <c r="I369" s="35"/>
      <c r="J369" s="35"/>
      <c r="K369" s="35"/>
      <c r="L369" s="35"/>
      <c r="M369" s="35"/>
      <c r="N369" s="35"/>
    </row>
    <row r="370" spans="1:14" ht="24.75" customHeight="1" hidden="1">
      <c r="A370" s="942" t="s">
        <v>165</v>
      </c>
      <c r="B370" s="35" t="s">
        <v>166</v>
      </c>
      <c r="C370" s="946"/>
      <c r="D370" s="35"/>
      <c r="E370" s="35"/>
      <c r="F370" s="35"/>
      <c r="G370" s="35"/>
      <c r="H370" s="35"/>
      <c r="I370" s="35"/>
      <c r="J370" s="35"/>
      <c r="K370" s="35"/>
      <c r="L370" s="35"/>
      <c r="M370" s="35"/>
      <c r="N370" s="35"/>
    </row>
    <row r="371" spans="1:14" ht="24.75" customHeight="1" hidden="1">
      <c r="A371" s="942" t="s">
        <v>167</v>
      </c>
      <c r="B371" s="35" t="s">
        <v>168</v>
      </c>
      <c r="C371" s="946"/>
      <c r="D371" s="35"/>
      <c r="E371" s="35"/>
      <c r="F371" s="35"/>
      <c r="G371" s="35"/>
      <c r="H371" s="35"/>
      <c r="I371" s="35"/>
      <c r="J371" s="35"/>
      <c r="K371" s="35"/>
      <c r="L371" s="35"/>
      <c r="M371" s="35"/>
      <c r="N371" s="35"/>
    </row>
    <row r="372" spans="1:14" ht="24.75" customHeight="1" hidden="1">
      <c r="A372" s="942" t="s">
        <v>169</v>
      </c>
      <c r="B372" s="35" t="s">
        <v>170</v>
      </c>
      <c r="C372" s="946"/>
      <c r="D372" s="35"/>
      <c r="E372" s="35"/>
      <c r="F372" s="35"/>
      <c r="G372" s="35"/>
      <c r="H372" s="35"/>
      <c r="I372" s="35"/>
      <c r="J372" s="35"/>
      <c r="K372" s="35"/>
      <c r="L372" s="35"/>
      <c r="M372" s="35"/>
      <c r="N372" s="35"/>
    </row>
    <row r="373" spans="1:14" ht="24.75" customHeight="1" hidden="1">
      <c r="A373" s="942" t="s">
        <v>171</v>
      </c>
      <c r="B373" s="35" t="s">
        <v>154</v>
      </c>
      <c r="C373" s="946"/>
      <c r="D373" s="35"/>
      <c r="E373" s="35"/>
      <c r="F373" s="35"/>
      <c r="G373" s="35"/>
      <c r="H373" s="35"/>
      <c r="I373" s="35"/>
      <c r="J373" s="35"/>
      <c r="K373" s="35"/>
      <c r="L373" s="35"/>
      <c r="M373" s="35"/>
      <c r="N373" s="35"/>
    </row>
    <row r="374" spans="1:14" ht="24.75" customHeight="1" hidden="1">
      <c r="A374" s="942" t="s">
        <v>172</v>
      </c>
      <c r="B374" s="35" t="s">
        <v>155</v>
      </c>
      <c r="C374" s="946"/>
      <c r="D374" s="35"/>
      <c r="E374" s="35"/>
      <c r="F374" s="35"/>
      <c r="G374" s="35"/>
      <c r="H374" s="35"/>
      <c r="I374" s="35"/>
      <c r="J374" s="35"/>
      <c r="K374" s="35"/>
      <c r="L374" s="35"/>
      <c r="M374" s="35"/>
      <c r="N374" s="35"/>
    </row>
    <row r="375" spans="1:14" ht="24.75" customHeight="1" hidden="1">
      <c r="A375" s="942" t="s">
        <v>173</v>
      </c>
      <c r="B375" s="35" t="s">
        <v>174</v>
      </c>
      <c r="C375" s="946"/>
      <c r="D375" s="35"/>
      <c r="E375" s="35"/>
      <c r="F375" s="35"/>
      <c r="G375" s="35"/>
      <c r="H375" s="35"/>
      <c r="I375" s="35"/>
      <c r="J375" s="35"/>
      <c r="K375" s="35"/>
      <c r="L375" s="35"/>
      <c r="M375" s="35"/>
      <c r="N375" s="35"/>
    </row>
    <row r="376" spans="1:14" ht="24.75" customHeight="1" hidden="1">
      <c r="A376" s="943" t="s">
        <v>73</v>
      </c>
      <c r="B376" s="944" t="s">
        <v>344</v>
      </c>
      <c r="C376" s="945">
        <f>SUM(C377:C379)</f>
        <v>30</v>
      </c>
      <c r="D376" s="35"/>
      <c r="E376" s="35"/>
      <c r="F376" s="35"/>
      <c r="G376" s="35"/>
      <c r="H376" s="35"/>
      <c r="I376" s="35"/>
      <c r="J376" s="35"/>
      <c r="K376" s="35"/>
      <c r="L376" s="35"/>
      <c r="M376" s="35"/>
      <c r="N376" s="35"/>
    </row>
    <row r="377" spans="1:14" ht="24.75" customHeight="1" hidden="1">
      <c r="A377" s="942" t="s">
        <v>175</v>
      </c>
      <c r="B377" s="35" t="s">
        <v>166</v>
      </c>
      <c r="C377" s="946">
        <v>30</v>
      </c>
      <c r="D377" s="35"/>
      <c r="E377" s="35"/>
      <c r="F377" s="35"/>
      <c r="G377" s="35"/>
      <c r="H377" s="35"/>
      <c r="I377" s="35"/>
      <c r="J377" s="35"/>
      <c r="K377" s="35"/>
      <c r="L377" s="35"/>
      <c r="M377" s="35"/>
      <c r="N377" s="35"/>
    </row>
    <row r="378" spans="1:14" ht="24.75" customHeight="1" hidden="1">
      <c r="A378" s="942" t="s">
        <v>176</v>
      </c>
      <c r="B378" s="35" t="s">
        <v>168</v>
      </c>
      <c r="C378" s="946">
        <v>0</v>
      </c>
      <c r="D378" s="35"/>
      <c r="E378" s="35"/>
      <c r="F378" s="35"/>
      <c r="G378" s="35"/>
      <c r="H378" s="35"/>
      <c r="I378" s="35"/>
      <c r="J378" s="35"/>
      <c r="K378" s="35"/>
      <c r="L378" s="35"/>
      <c r="M378" s="35"/>
      <c r="N378" s="35"/>
    </row>
    <row r="379" spans="1:14" ht="24.75" customHeight="1" hidden="1">
      <c r="A379" s="942" t="s">
        <v>177</v>
      </c>
      <c r="B379" s="35" t="s">
        <v>178</v>
      </c>
      <c r="C379" s="946">
        <v>0</v>
      </c>
      <c r="D379" s="35"/>
      <c r="E379" s="35"/>
      <c r="F379" s="35"/>
      <c r="G379" s="35"/>
      <c r="H379" s="35"/>
      <c r="I379" s="35"/>
      <c r="J379" s="35"/>
      <c r="K379" s="35"/>
      <c r="L379" s="35"/>
      <c r="M379" s="35"/>
      <c r="N379" s="35"/>
    </row>
    <row r="380" spans="1:14" ht="15.75" hidden="1">
      <c r="A380" s="35"/>
      <c r="B380" s="35"/>
      <c r="C380" s="35"/>
      <c r="D380" s="35"/>
      <c r="E380" s="35"/>
      <c r="F380" s="35"/>
      <c r="G380" s="35"/>
      <c r="H380" s="35"/>
      <c r="I380" s="35"/>
      <c r="J380" s="35"/>
      <c r="K380" s="35"/>
      <c r="L380" s="35"/>
      <c r="M380" s="35"/>
      <c r="N380" s="35"/>
    </row>
    <row r="381" spans="1:14" ht="15.75" hidden="1">
      <c r="A381" s="35"/>
      <c r="B381" s="35"/>
      <c r="C381" s="35"/>
      <c r="D381" s="35"/>
      <c r="E381" s="35"/>
      <c r="F381" s="35"/>
      <c r="G381" s="35"/>
      <c r="H381" s="35"/>
      <c r="I381" s="35"/>
      <c r="J381" s="35"/>
      <c r="K381" s="35"/>
      <c r="L381" s="35"/>
      <c r="M381" s="35"/>
      <c r="N381" s="35"/>
    </row>
    <row r="382" spans="1:14" ht="15.75" hidden="1">
      <c r="A382" s="35"/>
      <c r="B382" s="35"/>
      <c r="C382" s="35"/>
      <c r="D382" s="35"/>
      <c r="E382" s="35"/>
      <c r="F382" s="35"/>
      <c r="G382" s="35"/>
      <c r="H382" s="35"/>
      <c r="I382" s="35"/>
      <c r="J382" s="35"/>
      <c r="K382" s="35"/>
      <c r="L382" s="35"/>
      <c r="M382" s="35"/>
      <c r="N382" s="35"/>
    </row>
    <row r="383" spans="1:14" ht="15.75" hidden="1">
      <c r="A383" s="35"/>
      <c r="B383" s="35"/>
      <c r="C383" s="35"/>
      <c r="D383" s="35"/>
      <c r="E383" s="35"/>
      <c r="F383" s="35"/>
      <c r="G383" s="35"/>
      <c r="H383" s="35"/>
      <c r="I383" s="35"/>
      <c r="J383" s="35"/>
      <c r="K383" s="35"/>
      <c r="L383" s="35"/>
      <c r="M383" s="35"/>
      <c r="N383" s="35"/>
    </row>
    <row r="384" spans="1:14" ht="15.75" hidden="1">
      <c r="A384" s="35"/>
      <c r="B384" s="35"/>
      <c r="C384" s="35"/>
      <c r="D384" s="35"/>
      <c r="E384" s="35"/>
      <c r="F384" s="35"/>
      <c r="G384" s="35"/>
      <c r="H384" s="35"/>
      <c r="I384" s="35"/>
      <c r="J384" s="35"/>
      <c r="K384" s="35"/>
      <c r="L384" s="35"/>
      <c r="M384" s="35"/>
      <c r="N384" s="35"/>
    </row>
    <row r="385" spans="1:14" ht="15.75" hidden="1">
      <c r="A385" s="35"/>
      <c r="B385" s="35"/>
      <c r="C385" s="35"/>
      <c r="D385" s="35"/>
      <c r="E385" s="35"/>
      <c r="F385" s="35"/>
      <c r="G385" s="35"/>
      <c r="H385" s="35"/>
      <c r="I385" s="35"/>
      <c r="J385" s="35"/>
      <c r="K385" s="35"/>
      <c r="L385" s="35"/>
      <c r="M385" s="35"/>
      <c r="N385" s="35"/>
    </row>
    <row r="386" spans="1:14" ht="15.75" hidden="1">
      <c r="A386" s="35"/>
      <c r="B386" s="35"/>
      <c r="C386" s="35"/>
      <c r="D386" s="35"/>
      <c r="E386" s="35"/>
      <c r="F386" s="35"/>
      <c r="G386" s="35"/>
      <c r="H386" s="35"/>
      <c r="I386" s="35"/>
      <c r="J386" s="35"/>
      <c r="K386" s="35"/>
      <c r="L386" s="35"/>
      <c r="M386" s="35"/>
      <c r="N386" s="35"/>
    </row>
    <row r="387" spans="1:14" ht="15.75" hidden="1">
      <c r="A387" s="35"/>
      <c r="B387" s="35"/>
      <c r="C387" s="35"/>
      <c r="D387" s="35"/>
      <c r="E387" s="35"/>
      <c r="F387" s="35"/>
      <c r="G387" s="35"/>
      <c r="H387" s="35"/>
      <c r="I387" s="35"/>
      <c r="J387" s="35"/>
      <c r="K387" s="35"/>
      <c r="L387" s="35"/>
      <c r="M387" s="35"/>
      <c r="N387" s="35"/>
    </row>
    <row r="388" spans="1:14" ht="15.75" hidden="1">
      <c r="A388" s="35"/>
      <c r="B388" s="35"/>
      <c r="C388" s="35"/>
      <c r="D388" s="35"/>
      <c r="E388" s="35"/>
      <c r="F388" s="35"/>
      <c r="G388" s="35"/>
      <c r="H388" s="35"/>
      <c r="I388" s="35"/>
      <c r="J388" s="35"/>
      <c r="K388" s="35"/>
      <c r="L388" s="35"/>
      <c r="M388" s="35"/>
      <c r="N388" s="35"/>
    </row>
    <row r="389" spans="1:14" ht="15.75" hidden="1">
      <c r="A389" s="35"/>
      <c r="B389" s="35"/>
      <c r="C389" s="35"/>
      <c r="D389" s="35"/>
      <c r="E389" s="35"/>
      <c r="F389" s="35"/>
      <c r="G389" s="35"/>
      <c r="H389" s="35"/>
      <c r="I389" s="35"/>
      <c r="J389" s="35"/>
      <c r="K389" s="35"/>
      <c r="L389" s="35"/>
      <c r="M389" s="35"/>
      <c r="N389" s="35"/>
    </row>
    <row r="390" spans="1:14" ht="15.75" hidden="1">
      <c r="A390" s="35"/>
      <c r="B390" s="35"/>
      <c r="C390" s="35"/>
      <c r="D390" s="35"/>
      <c r="E390" s="35"/>
      <c r="F390" s="35"/>
      <c r="G390" s="35"/>
      <c r="H390" s="35"/>
      <c r="I390" s="35"/>
      <c r="J390" s="35"/>
      <c r="K390" s="35"/>
      <c r="L390" s="35"/>
      <c r="M390" s="35"/>
      <c r="N390" s="35"/>
    </row>
    <row r="391" spans="1:14" ht="15.75" customHeight="1" hidden="1">
      <c r="A391" s="35"/>
      <c r="B391" s="35"/>
      <c r="C391" s="35"/>
      <c r="D391" s="35"/>
      <c r="E391" s="35"/>
      <c r="F391" s="35"/>
      <c r="G391" s="35"/>
      <c r="H391" s="35"/>
      <c r="I391" s="35"/>
      <c r="J391" s="35"/>
      <c r="K391" s="35"/>
      <c r="L391" s="35"/>
      <c r="M391" s="35"/>
      <c r="N391" s="35"/>
    </row>
    <row r="392" spans="1:14" ht="15.75" hidden="1">
      <c r="A392" s="35"/>
      <c r="B392" s="35"/>
      <c r="C392" s="35"/>
      <c r="D392" s="35"/>
      <c r="E392" s="35"/>
      <c r="F392" s="35"/>
      <c r="G392" s="35"/>
      <c r="H392" s="35"/>
      <c r="I392" s="35"/>
      <c r="J392" s="35"/>
      <c r="K392" s="35"/>
      <c r="L392" s="35"/>
      <c r="M392" s="35"/>
      <c r="N392" s="35"/>
    </row>
    <row r="393" spans="1:14" ht="15.75" hidden="1">
      <c r="A393" s="35"/>
      <c r="B393" s="35"/>
      <c r="C393" s="35"/>
      <c r="D393" s="35"/>
      <c r="E393" s="35"/>
      <c r="F393" s="35"/>
      <c r="G393" s="35"/>
      <c r="H393" s="35"/>
      <c r="I393" s="35"/>
      <c r="J393" s="35"/>
      <c r="K393" s="35"/>
      <c r="L393" s="35"/>
      <c r="M393" s="35"/>
      <c r="N393" s="35"/>
    </row>
    <row r="394" spans="1:14" ht="16.5" customHeight="1" hidden="1">
      <c r="A394" s="1459" t="s">
        <v>179</v>
      </c>
      <c r="B394" s="1460"/>
      <c r="C394" s="1460"/>
      <c r="D394" s="35"/>
      <c r="E394" s="35"/>
      <c r="F394" s="35"/>
      <c r="G394" s="35"/>
      <c r="H394" s="35"/>
      <c r="I394" s="35"/>
      <c r="J394" s="35"/>
      <c r="K394" s="35"/>
      <c r="L394" s="35"/>
      <c r="M394" s="35"/>
      <c r="N394" s="35"/>
    </row>
    <row r="395" spans="1:14" ht="18.75" hidden="1">
      <c r="A395" s="1461" t="s">
        <v>69</v>
      </c>
      <c r="B395" s="1461"/>
      <c r="C395" s="937" t="s">
        <v>335</v>
      </c>
      <c r="D395" s="35"/>
      <c r="E395" s="35"/>
      <c r="F395" s="35"/>
      <c r="G395" s="35"/>
      <c r="H395" s="35"/>
      <c r="I395" s="35"/>
      <c r="J395" s="35"/>
      <c r="K395" s="35"/>
      <c r="L395" s="35"/>
      <c r="M395" s="35"/>
      <c r="N395" s="35"/>
    </row>
    <row r="396" spans="1:14" ht="15.75" hidden="1">
      <c r="A396" s="1458" t="s">
        <v>6</v>
      </c>
      <c r="B396" s="1458"/>
      <c r="C396" s="942">
        <v>1</v>
      </c>
      <c r="D396" s="35"/>
      <c r="E396" s="35"/>
      <c r="F396" s="35"/>
      <c r="G396" s="35"/>
      <c r="H396" s="35"/>
      <c r="I396" s="35"/>
      <c r="J396" s="35"/>
      <c r="K396" s="35"/>
      <c r="L396" s="35"/>
      <c r="M396" s="35"/>
      <c r="N396" s="35"/>
    </row>
    <row r="397" spans="1:14" ht="24.75" customHeight="1" hidden="1">
      <c r="A397" s="943" t="s">
        <v>51</v>
      </c>
      <c r="B397" s="944" t="s">
        <v>343</v>
      </c>
      <c r="C397" s="945">
        <f>SUM(C398:C403)</f>
        <v>0</v>
      </c>
      <c r="D397" s="35"/>
      <c r="E397" s="35"/>
      <c r="F397" s="35"/>
      <c r="G397" s="35"/>
      <c r="H397" s="35"/>
      <c r="I397" s="35"/>
      <c r="J397" s="35"/>
      <c r="K397" s="35"/>
      <c r="L397" s="35"/>
      <c r="M397" s="35"/>
      <c r="N397" s="35"/>
    </row>
    <row r="398" spans="1:14" ht="24.75" customHeight="1" hidden="1">
      <c r="A398" s="942" t="s">
        <v>53</v>
      </c>
      <c r="B398" s="35" t="s">
        <v>151</v>
      </c>
      <c r="C398" s="946"/>
      <c r="D398" s="35"/>
      <c r="E398" s="35"/>
      <c r="F398" s="35"/>
      <c r="G398" s="35"/>
      <c r="H398" s="35"/>
      <c r="I398" s="35"/>
      <c r="J398" s="35"/>
      <c r="K398" s="35"/>
      <c r="L398" s="35"/>
      <c r="M398" s="35"/>
      <c r="N398" s="35"/>
    </row>
    <row r="399" spans="1:14" ht="24.75" customHeight="1" hidden="1">
      <c r="A399" s="942" t="s">
        <v>54</v>
      </c>
      <c r="B399" s="35" t="s">
        <v>152</v>
      </c>
      <c r="C399" s="946"/>
      <c r="D399" s="35"/>
      <c r="E399" s="35"/>
      <c r="F399" s="35"/>
      <c r="G399" s="35"/>
      <c r="H399" s="35"/>
      <c r="I399" s="35"/>
      <c r="J399" s="35"/>
      <c r="K399" s="35"/>
      <c r="L399" s="35"/>
      <c r="M399" s="35"/>
      <c r="N399" s="35"/>
    </row>
    <row r="400" spans="1:14" ht="24.75" customHeight="1" hidden="1">
      <c r="A400" s="942" t="s">
        <v>139</v>
      </c>
      <c r="B400" s="35" t="s">
        <v>153</v>
      </c>
      <c r="C400" s="946"/>
      <c r="D400" s="35"/>
      <c r="E400" s="35"/>
      <c r="F400" s="35"/>
      <c r="G400" s="35"/>
      <c r="H400" s="35"/>
      <c r="I400" s="35"/>
      <c r="J400" s="35"/>
      <c r="K400" s="35"/>
      <c r="L400" s="35"/>
      <c r="M400" s="35"/>
      <c r="N400" s="35"/>
    </row>
    <row r="401" spans="1:14" ht="24.75" customHeight="1" hidden="1">
      <c r="A401" s="942" t="s">
        <v>141</v>
      </c>
      <c r="B401" s="35" t="s">
        <v>154</v>
      </c>
      <c r="C401" s="946"/>
      <c r="D401" s="35"/>
      <c r="E401" s="35"/>
      <c r="F401" s="35"/>
      <c r="G401" s="35"/>
      <c r="H401" s="35"/>
      <c r="I401" s="35"/>
      <c r="J401" s="35"/>
      <c r="K401" s="35"/>
      <c r="L401" s="35"/>
      <c r="M401" s="35"/>
      <c r="N401" s="35"/>
    </row>
    <row r="402" spans="1:14" ht="24.75" customHeight="1" hidden="1">
      <c r="A402" s="942" t="s">
        <v>143</v>
      </c>
      <c r="B402" s="35" t="s">
        <v>155</v>
      </c>
      <c r="C402" s="946"/>
      <c r="D402" s="35"/>
      <c r="E402" s="35"/>
      <c r="F402" s="35"/>
      <c r="G402" s="35"/>
      <c r="H402" s="35"/>
      <c r="I402" s="35"/>
      <c r="J402" s="35"/>
      <c r="K402" s="35"/>
      <c r="L402" s="35"/>
      <c r="M402" s="35"/>
      <c r="N402" s="35"/>
    </row>
    <row r="403" spans="1:14" ht="24.75" customHeight="1" hidden="1">
      <c r="A403" s="942" t="s">
        <v>145</v>
      </c>
      <c r="B403" s="35" t="s">
        <v>156</v>
      </c>
      <c r="C403" s="946"/>
      <c r="D403" s="35"/>
      <c r="E403" s="35"/>
      <c r="F403" s="35"/>
      <c r="G403" s="35"/>
      <c r="H403" s="35"/>
      <c r="I403" s="35"/>
      <c r="J403" s="35"/>
      <c r="K403" s="35"/>
      <c r="L403" s="35"/>
      <c r="M403" s="35"/>
      <c r="N403" s="35"/>
    </row>
    <row r="404" spans="1:14" ht="24.75" customHeight="1" hidden="1">
      <c r="A404" s="943" t="s">
        <v>52</v>
      </c>
      <c r="B404" s="944" t="s">
        <v>341</v>
      </c>
      <c r="C404" s="945">
        <f>SUM(C405:C406)</f>
        <v>0</v>
      </c>
      <c r="D404" s="35"/>
      <c r="E404" s="35"/>
      <c r="F404" s="35"/>
      <c r="G404" s="35"/>
      <c r="H404" s="35"/>
      <c r="I404" s="35"/>
      <c r="J404" s="35"/>
      <c r="K404" s="35"/>
      <c r="L404" s="35"/>
      <c r="M404" s="35"/>
      <c r="N404" s="35"/>
    </row>
    <row r="405" spans="1:14" ht="24.75" customHeight="1" hidden="1">
      <c r="A405" s="942" t="s">
        <v>55</v>
      </c>
      <c r="B405" s="35" t="s">
        <v>157</v>
      </c>
      <c r="C405" s="946"/>
      <c r="D405" s="35"/>
      <c r="E405" s="35"/>
      <c r="F405" s="35"/>
      <c r="G405" s="35"/>
      <c r="H405" s="35"/>
      <c r="I405" s="35"/>
      <c r="J405" s="35"/>
      <c r="K405" s="35"/>
      <c r="L405" s="35"/>
      <c r="M405" s="35"/>
      <c r="N405" s="35"/>
    </row>
    <row r="406" spans="1:14" ht="24.75" customHeight="1" hidden="1">
      <c r="A406" s="942" t="s">
        <v>56</v>
      </c>
      <c r="B406" s="35" t="s">
        <v>158</v>
      </c>
      <c r="C406" s="946"/>
      <c r="D406" s="35"/>
      <c r="E406" s="35"/>
      <c r="F406" s="35"/>
      <c r="G406" s="35"/>
      <c r="H406" s="35"/>
      <c r="I406" s="35"/>
      <c r="J406" s="35"/>
      <c r="K406" s="35"/>
      <c r="L406" s="35"/>
      <c r="M406" s="35"/>
      <c r="N406" s="35"/>
    </row>
    <row r="407" spans="1:14" ht="24.75" customHeight="1" hidden="1">
      <c r="A407" s="943" t="s">
        <v>57</v>
      </c>
      <c r="B407" s="944" t="s">
        <v>148</v>
      </c>
      <c r="C407" s="945">
        <f>SUM(C408:C410)</f>
        <v>0</v>
      </c>
      <c r="D407" s="35"/>
      <c r="E407" s="35"/>
      <c r="F407" s="35"/>
      <c r="G407" s="35"/>
      <c r="H407" s="35"/>
      <c r="I407" s="35"/>
      <c r="J407" s="35"/>
      <c r="K407" s="35"/>
      <c r="L407" s="35"/>
      <c r="M407" s="35"/>
      <c r="N407" s="35"/>
    </row>
    <row r="408" spans="1:14" ht="24.75" customHeight="1" hidden="1">
      <c r="A408" s="942" t="s">
        <v>159</v>
      </c>
      <c r="B408" s="947" t="s">
        <v>160</v>
      </c>
      <c r="C408" s="946"/>
      <c r="D408" s="35"/>
      <c r="E408" s="35"/>
      <c r="F408" s="35"/>
      <c r="G408" s="35"/>
      <c r="H408" s="35"/>
      <c r="I408" s="35"/>
      <c r="J408" s="35"/>
      <c r="K408" s="35"/>
      <c r="L408" s="35"/>
      <c r="M408" s="35"/>
      <c r="N408" s="35"/>
    </row>
    <row r="409" spans="1:14" ht="24.75" customHeight="1" hidden="1">
      <c r="A409" s="942" t="s">
        <v>161</v>
      </c>
      <c r="B409" s="35" t="s">
        <v>162</v>
      </c>
      <c r="C409" s="946"/>
      <c r="D409" s="35"/>
      <c r="E409" s="35"/>
      <c r="F409" s="35"/>
      <c r="G409" s="35"/>
      <c r="H409" s="35"/>
      <c r="I409" s="35"/>
      <c r="J409" s="35"/>
      <c r="K409" s="35"/>
      <c r="L409" s="35"/>
      <c r="M409" s="35"/>
      <c r="N409" s="35"/>
    </row>
    <row r="410" spans="1:14" ht="24.75" customHeight="1" hidden="1">
      <c r="A410" s="942" t="s">
        <v>163</v>
      </c>
      <c r="B410" s="35" t="s">
        <v>164</v>
      </c>
      <c r="C410" s="946"/>
      <c r="D410" s="35"/>
      <c r="E410" s="35"/>
      <c r="F410" s="35"/>
      <c r="G410" s="35"/>
      <c r="H410" s="35"/>
      <c r="I410" s="35"/>
      <c r="J410" s="35"/>
      <c r="K410" s="35"/>
      <c r="L410" s="35"/>
      <c r="M410" s="35"/>
      <c r="N410" s="35"/>
    </row>
    <row r="411" spans="1:14" ht="24.75" customHeight="1" hidden="1">
      <c r="A411" s="943" t="s">
        <v>72</v>
      </c>
      <c r="B411" s="944" t="s">
        <v>342</v>
      </c>
      <c r="C411" s="945">
        <f>SUM(C412:C417)</f>
        <v>0</v>
      </c>
      <c r="D411" s="35"/>
      <c r="E411" s="35"/>
      <c r="F411" s="35"/>
      <c r="G411" s="35"/>
      <c r="H411" s="35"/>
      <c r="I411" s="35"/>
      <c r="J411" s="35"/>
      <c r="K411" s="35"/>
      <c r="L411" s="35"/>
      <c r="M411" s="35"/>
      <c r="N411" s="35"/>
    </row>
    <row r="412" spans="1:14" ht="24.75" customHeight="1" hidden="1">
      <c r="A412" s="942" t="s">
        <v>165</v>
      </c>
      <c r="B412" s="35" t="s">
        <v>166</v>
      </c>
      <c r="C412" s="946"/>
      <c r="D412" s="35"/>
      <c r="E412" s="35"/>
      <c r="F412" s="35"/>
      <c r="G412" s="35"/>
      <c r="H412" s="35"/>
      <c r="I412" s="35"/>
      <c r="J412" s="35"/>
      <c r="K412" s="35"/>
      <c r="L412" s="35"/>
      <c r="M412" s="35"/>
      <c r="N412" s="35"/>
    </row>
    <row r="413" spans="1:14" ht="24.75" customHeight="1" hidden="1">
      <c r="A413" s="942" t="s">
        <v>167</v>
      </c>
      <c r="B413" s="35" t="s">
        <v>168</v>
      </c>
      <c r="C413" s="946"/>
      <c r="D413" s="35"/>
      <c r="E413" s="35"/>
      <c r="F413" s="35"/>
      <c r="G413" s="35"/>
      <c r="H413" s="35"/>
      <c r="I413" s="35"/>
      <c r="J413" s="35"/>
      <c r="K413" s="35"/>
      <c r="L413" s="35"/>
      <c r="M413" s="35"/>
      <c r="N413" s="35"/>
    </row>
    <row r="414" spans="1:14" ht="24.75" customHeight="1" hidden="1">
      <c r="A414" s="942" t="s">
        <v>169</v>
      </c>
      <c r="B414" s="35" t="s">
        <v>170</v>
      </c>
      <c r="C414" s="946"/>
      <c r="D414" s="35"/>
      <c r="E414" s="35"/>
      <c r="F414" s="35"/>
      <c r="G414" s="35"/>
      <c r="H414" s="35"/>
      <c r="I414" s="35"/>
      <c r="J414" s="35"/>
      <c r="K414" s="35"/>
      <c r="L414" s="35"/>
      <c r="M414" s="35"/>
      <c r="N414" s="35"/>
    </row>
    <row r="415" spans="1:14" ht="24.75" customHeight="1" hidden="1">
      <c r="A415" s="942" t="s">
        <v>171</v>
      </c>
      <c r="B415" s="35" t="s">
        <v>154</v>
      </c>
      <c r="C415" s="946"/>
      <c r="D415" s="35"/>
      <c r="E415" s="35"/>
      <c r="F415" s="35"/>
      <c r="G415" s="35"/>
      <c r="H415" s="35"/>
      <c r="I415" s="35"/>
      <c r="J415" s="35"/>
      <c r="K415" s="35"/>
      <c r="L415" s="35"/>
      <c r="M415" s="35"/>
      <c r="N415" s="35"/>
    </row>
    <row r="416" spans="1:14" ht="24.75" customHeight="1" hidden="1">
      <c r="A416" s="942" t="s">
        <v>172</v>
      </c>
      <c r="B416" s="35" t="s">
        <v>155</v>
      </c>
      <c r="C416" s="946"/>
      <c r="D416" s="35"/>
      <c r="E416" s="35"/>
      <c r="F416" s="35"/>
      <c r="G416" s="35"/>
      <c r="H416" s="35"/>
      <c r="I416" s="35"/>
      <c r="J416" s="35"/>
      <c r="K416" s="35"/>
      <c r="L416" s="35"/>
      <c r="M416" s="35"/>
      <c r="N416" s="35"/>
    </row>
    <row r="417" spans="1:14" ht="24.75" customHeight="1" hidden="1">
      <c r="A417" s="942" t="s">
        <v>173</v>
      </c>
      <c r="B417" s="35" t="s">
        <v>174</v>
      </c>
      <c r="C417" s="946"/>
      <c r="D417" s="35"/>
      <c r="E417" s="35"/>
      <c r="F417" s="35"/>
      <c r="G417" s="35"/>
      <c r="H417" s="35"/>
      <c r="I417" s="35"/>
      <c r="J417" s="35"/>
      <c r="K417" s="35"/>
      <c r="L417" s="35"/>
      <c r="M417" s="35"/>
      <c r="N417" s="35"/>
    </row>
    <row r="418" spans="1:14" ht="24.75" customHeight="1" hidden="1">
      <c r="A418" s="943" t="s">
        <v>73</v>
      </c>
      <c r="B418" s="944" t="s">
        <v>344</v>
      </c>
      <c r="C418" s="945">
        <f>SUM(C419:C421)</f>
        <v>31</v>
      </c>
      <c r="D418" s="35"/>
      <c r="E418" s="35"/>
      <c r="F418" s="35"/>
      <c r="G418" s="35"/>
      <c r="H418" s="35"/>
      <c r="I418" s="35"/>
      <c r="J418" s="35"/>
      <c r="K418" s="35"/>
      <c r="L418" s="35"/>
      <c r="M418" s="35"/>
      <c r="N418" s="35"/>
    </row>
    <row r="419" spans="1:14" ht="24.75" customHeight="1" hidden="1">
      <c r="A419" s="942" t="s">
        <v>175</v>
      </c>
      <c r="B419" s="35" t="s">
        <v>166</v>
      </c>
      <c r="C419" s="946">
        <v>31</v>
      </c>
      <c r="D419" s="35"/>
      <c r="E419" s="35"/>
      <c r="F419" s="35"/>
      <c r="G419" s="35"/>
      <c r="H419" s="35"/>
      <c r="I419" s="35"/>
      <c r="J419" s="35"/>
      <c r="K419" s="35"/>
      <c r="L419" s="35"/>
      <c r="M419" s="35"/>
      <c r="N419" s="35"/>
    </row>
    <row r="420" spans="1:14" ht="24.75" customHeight="1" hidden="1">
      <c r="A420" s="942" t="s">
        <v>176</v>
      </c>
      <c r="B420" s="35" t="s">
        <v>168</v>
      </c>
      <c r="C420" s="946">
        <v>0</v>
      </c>
      <c r="D420" s="35"/>
      <c r="E420" s="35"/>
      <c r="F420" s="35"/>
      <c r="G420" s="35"/>
      <c r="H420" s="35"/>
      <c r="I420" s="35"/>
      <c r="J420" s="35"/>
      <c r="K420" s="35"/>
      <c r="L420" s="35"/>
      <c r="M420" s="35"/>
      <c r="N420" s="35"/>
    </row>
    <row r="421" spans="1:14" ht="24.75" customHeight="1" hidden="1">
      <c r="A421" s="942" t="s">
        <v>177</v>
      </c>
      <c r="B421" s="35" t="s">
        <v>178</v>
      </c>
      <c r="C421" s="946">
        <v>0</v>
      </c>
      <c r="D421" s="35"/>
      <c r="E421" s="35"/>
      <c r="F421" s="35"/>
      <c r="G421" s="35"/>
      <c r="H421" s="35"/>
      <c r="I421" s="35"/>
      <c r="J421" s="35"/>
      <c r="K421" s="35"/>
      <c r="L421" s="35"/>
      <c r="M421" s="35"/>
      <c r="N421" s="35"/>
    </row>
    <row r="422" spans="1:14" ht="15.75" hidden="1">
      <c r="A422" s="35"/>
      <c r="B422" s="35"/>
      <c r="C422" s="35"/>
      <c r="D422" s="35"/>
      <c r="E422" s="35"/>
      <c r="F422" s="35"/>
      <c r="G422" s="35"/>
      <c r="H422" s="35"/>
      <c r="I422" s="35"/>
      <c r="J422" s="35"/>
      <c r="K422" s="35"/>
      <c r="L422" s="35"/>
      <c r="M422" s="35"/>
      <c r="N422" s="35"/>
    </row>
    <row r="423" spans="1:14" ht="15.75" hidden="1">
      <c r="A423" s="35"/>
      <c r="B423" s="35"/>
      <c r="C423" s="35"/>
      <c r="D423" s="35"/>
      <c r="E423" s="35"/>
      <c r="F423" s="35"/>
      <c r="G423" s="35"/>
      <c r="H423" s="35"/>
      <c r="I423" s="35"/>
      <c r="J423" s="35"/>
      <c r="K423" s="35"/>
      <c r="L423" s="35"/>
      <c r="M423" s="35"/>
      <c r="N423" s="35"/>
    </row>
    <row r="424" spans="1:14" ht="15.75" hidden="1">
      <c r="A424" s="35"/>
      <c r="B424" s="35"/>
      <c r="C424" s="35"/>
      <c r="D424" s="35"/>
      <c r="E424" s="35"/>
      <c r="F424" s="35"/>
      <c r="G424" s="35"/>
      <c r="H424" s="35"/>
      <c r="I424" s="35"/>
      <c r="J424" s="35"/>
      <c r="K424" s="35"/>
      <c r="L424" s="35"/>
      <c r="M424" s="35"/>
      <c r="N424" s="35"/>
    </row>
    <row r="425" spans="1:14" ht="15.75" hidden="1">
      <c r="A425" s="35"/>
      <c r="B425" s="35"/>
      <c r="C425" s="35"/>
      <c r="D425" s="35"/>
      <c r="E425" s="35"/>
      <c r="F425" s="35"/>
      <c r="G425" s="35"/>
      <c r="H425" s="35"/>
      <c r="I425" s="35"/>
      <c r="J425" s="35"/>
      <c r="K425" s="35"/>
      <c r="L425" s="35"/>
      <c r="M425" s="35"/>
      <c r="N425" s="35"/>
    </row>
    <row r="426" spans="1:14" ht="15.75" hidden="1">
      <c r="A426" s="35"/>
      <c r="B426" s="35"/>
      <c r="C426" s="35"/>
      <c r="D426" s="35"/>
      <c r="E426" s="35"/>
      <c r="F426" s="35"/>
      <c r="G426" s="35"/>
      <c r="H426" s="35"/>
      <c r="I426" s="35"/>
      <c r="J426" s="35"/>
      <c r="K426" s="35"/>
      <c r="L426" s="35"/>
      <c r="M426" s="35"/>
      <c r="N426" s="35"/>
    </row>
    <row r="427" spans="1:14" ht="15.75" customHeight="1" hidden="1">
      <c r="A427" s="35"/>
      <c r="B427" s="35"/>
      <c r="C427" s="35"/>
      <c r="D427" s="35"/>
      <c r="E427" s="35"/>
      <c r="F427" s="35"/>
      <c r="G427" s="35"/>
      <c r="H427" s="35"/>
      <c r="I427" s="35"/>
      <c r="J427" s="35"/>
      <c r="K427" s="35"/>
      <c r="L427" s="35"/>
      <c r="M427" s="35"/>
      <c r="N427" s="35"/>
    </row>
    <row r="428" spans="1:14" ht="15.75" hidden="1">
      <c r="A428" s="35"/>
      <c r="B428" s="35"/>
      <c r="C428" s="35"/>
      <c r="D428" s="35"/>
      <c r="E428" s="35"/>
      <c r="F428" s="35"/>
      <c r="G428" s="35"/>
      <c r="H428" s="35"/>
      <c r="I428" s="35"/>
      <c r="J428" s="35"/>
      <c r="K428" s="35"/>
      <c r="L428" s="35"/>
      <c r="M428" s="35"/>
      <c r="N428" s="35"/>
    </row>
    <row r="429" spans="1:14" ht="15.75" hidden="1">
      <c r="A429" s="35"/>
      <c r="B429" s="35"/>
      <c r="C429" s="35"/>
      <c r="D429" s="35"/>
      <c r="E429" s="35"/>
      <c r="F429" s="35"/>
      <c r="G429" s="35"/>
      <c r="H429" s="35"/>
      <c r="I429" s="35"/>
      <c r="J429" s="35"/>
      <c r="K429" s="35"/>
      <c r="L429" s="35"/>
      <c r="M429" s="35"/>
      <c r="N429" s="35"/>
    </row>
    <row r="430" spans="1:14" ht="16.5" customHeight="1" hidden="1">
      <c r="A430" s="1459" t="s">
        <v>179</v>
      </c>
      <c r="B430" s="1460"/>
      <c r="C430" s="1460"/>
      <c r="D430" s="35"/>
      <c r="E430" s="35"/>
      <c r="F430" s="35"/>
      <c r="G430" s="35"/>
      <c r="H430" s="35"/>
      <c r="I430" s="35"/>
      <c r="J430" s="35"/>
      <c r="K430" s="35"/>
      <c r="L430" s="35"/>
      <c r="M430" s="35"/>
      <c r="N430" s="35"/>
    </row>
    <row r="431" spans="1:14" ht="18.75" hidden="1">
      <c r="A431" s="1461" t="s">
        <v>69</v>
      </c>
      <c r="B431" s="1461"/>
      <c r="C431" s="937" t="s">
        <v>335</v>
      </c>
      <c r="D431" s="35"/>
      <c r="E431" s="35"/>
      <c r="F431" s="35"/>
      <c r="G431" s="35"/>
      <c r="H431" s="35"/>
      <c r="I431" s="35"/>
      <c r="J431" s="35"/>
      <c r="K431" s="35"/>
      <c r="L431" s="35"/>
      <c r="M431" s="35"/>
      <c r="N431" s="35"/>
    </row>
    <row r="432" spans="1:14" ht="15.75" hidden="1">
      <c r="A432" s="1458" t="s">
        <v>6</v>
      </c>
      <c r="B432" s="1458"/>
      <c r="C432" s="942">
        <v>1</v>
      </c>
      <c r="D432" s="35"/>
      <c r="E432" s="35"/>
      <c r="F432" s="35"/>
      <c r="G432" s="35"/>
      <c r="H432" s="35"/>
      <c r="I432" s="35"/>
      <c r="J432" s="35"/>
      <c r="K432" s="35"/>
      <c r="L432" s="35"/>
      <c r="M432" s="35"/>
      <c r="N432" s="35"/>
    </row>
    <row r="433" spans="1:14" ht="24.75" customHeight="1" hidden="1">
      <c r="A433" s="943" t="s">
        <v>51</v>
      </c>
      <c r="B433" s="944" t="s">
        <v>343</v>
      </c>
      <c r="C433" s="945">
        <f>SUM(C434:C439)</f>
        <v>0</v>
      </c>
      <c r="D433" s="35"/>
      <c r="E433" s="35"/>
      <c r="F433" s="35"/>
      <c r="G433" s="35"/>
      <c r="H433" s="35"/>
      <c r="I433" s="35"/>
      <c r="J433" s="35"/>
      <c r="K433" s="35"/>
      <c r="L433" s="35"/>
      <c r="M433" s="35"/>
      <c r="N433" s="35"/>
    </row>
    <row r="434" spans="1:14" ht="24.75" customHeight="1" hidden="1">
      <c r="A434" s="942" t="s">
        <v>53</v>
      </c>
      <c r="B434" s="35" t="s">
        <v>151</v>
      </c>
      <c r="C434" s="946"/>
      <c r="D434" s="35"/>
      <c r="E434" s="35"/>
      <c r="F434" s="35"/>
      <c r="G434" s="35"/>
      <c r="H434" s="35"/>
      <c r="I434" s="35"/>
      <c r="J434" s="35"/>
      <c r="K434" s="35"/>
      <c r="L434" s="35"/>
      <c r="M434" s="35"/>
      <c r="N434" s="35"/>
    </row>
    <row r="435" spans="1:14" ht="24.75" customHeight="1" hidden="1">
      <c r="A435" s="942" t="s">
        <v>54</v>
      </c>
      <c r="B435" s="35" t="s">
        <v>152</v>
      </c>
      <c r="C435" s="946"/>
      <c r="D435" s="35"/>
      <c r="E435" s="35"/>
      <c r="F435" s="35"/>
      <c r="G435" s="35"/>
      <c r="H435" s="35"/>
      <c r="I435" s="35"/>
      <c r="J435" s="35"/>
      <c r="K435" s="35"/>
      <c r="L435" s="35"/>
      <c r="M435" s="35"/>
      <c r="N435" s="35"/>
    </row>
    <row r="436" spans="1:14" ht="24.75" customHeight="1" hidden="1">
      <c r="A436" s="942" t="s">
        <v>139</v>
      </c>
      <c r="B436" s="35" t="s">
        <v>153</v>
      </c>
      <c r="C436" s="946"/>
      <c r="D436" s="35"/>
      <c r="E436" s="35"/>
      <c r="F436" s="35"/>
      <c r="G436" s="35"/>
      <c r="H436" s="35"/>
      <c r="I436" s="35"/>
      <c r="J436" s="35"/>
      <c r="K436" s="35"/>
      <c r="L436" s="35"/>
      <c r="M436" s="35"/>
      <c r="N436" s="35"/>
    </row>
    <row r="437" spans="1:14" ht="24.75" customHeight="1" hidden="1">
      <c r="A437" s="942" t="s">
        <v>141</v>
      </c>
      <c r="B437" s="35" t="s">
        <v>154</v>
      </c>
      <c r="C437" s="946"/>
      <c r="D437" s="35"/>
      <c r="E437" s="35"/>
      <c r="F437" s="35"/>
      <c r="G437" s="35"/>
      <c r="H437" s="35"/>
      <c r="I437" s="35"/>
      <c r="J437" s="35"/>
      <c r="K437" s="35"/>
      <c r="L437" s="35"/>
      <c r="M437" s="35"/>
      <c r="N437" s="35"/>
    </row>
    <row r="438" spans="1:14" ht="24.75" customHeight="1" hidden="1">
      <c r="A438" s="942" t="s">
        <v>143</v>
      </c>
      <c r="B438" s="35" t="s">
        <v>155</v>
      </c>
      <c r="C438" s="946"/>
      <c r="D438" s="35"/>
      <c r="E438" s="35"/>
      <c r="F438" s="35"/>
      <c r="G438" s="35"/>
      <c r="H438" s="35"/>
      <c r="I438" s="35"/>
      <c r="J438" s="35"/>
      <c r="K438" s="35"/>
      <c r="L438" s="35"/>
      <c r="M438" s="35"/>
      <c r="N438" s="35"/>
    </row>
    <row r="439" spans="1:14" ht="24.75" customHeight="1" hidden="1">
      <c r="A439" s="942" t="s">
        <v>145</v>
      </c>
      <c r="B439" s="35" t="s">
        <v>156</v>
      </c>
      <c r="C439" s="946"/>
      <c r="D439" s="35"/>
      <c r="E439" s="35"/>
      <c r="F439" s="35"/>
      <c r="G439" s="35"/>
      <c r="H439" s="35"/>
      <c r="I439" s="35"/>
      <c r="J439" s="35"/>
      <c r="K439" s="35"/>
      <c r="L439" s="35"/>
      <c r="M439" s="35"/>
      <c r="N439" s="35"/>
    </row>
    <row r="440" spans="1:14" ht="24.75" customHeight="1" hidden="1">
      <c r="A440" s="943" t="s">
        <v>52</v>
      </c>
      <c r="B440" s="944" t="s">
        <v>341</v>
      </c>
      <c r="C440" s="945">
        <f>SUM(C441:C442)</f>
        <v>0</v>
      </c>
      <c r="D440" s="35"/>
      <c r="E440" s="35"/>
      <c r="F440" s="35"/>
      <c r="G440" s="35"/>
      <c r="H440" s="35"/>
      <c r="I440" s="35"/>
      <c r="J440" s="35"/>
      <c r="K440" s="35"/>
      <c r="L440" s="35"/>
      <c r="M440" s="35"/>
      <c r="N440" s="35"/>
    </row>
    <row r="441" spans="1:14" ht="24.75" customHeight="1" hidden="1">
      <c r="A441" s="942" t="s">
        <v>55</v>
      </c>
      <c r="B441" s="35" t="s">
        <v>157</v>
      </c>
      <c r="C441" s="946"/>
      <c r="D441" s="35"/>
      <c r="E441" s="35"/>
      <c r="F441" s="35"/>
      <c r="G441" s="35"/>
      <c r="H441" s="35"/>
      <c r="I441" s="35"/>
      <c r="J441" s="35"/>
      <c r="K441" s="35"/>
      <c r="L441" s="35"/>
      <c r="M441" s="35"/>
      <c r="N441" s="35"/>
    </row>
    <row r="442" spans="1:14" ht="24.75" customHeight="1" hidden="1">
      <c r="A442" s="942" t="s">
        <v>56</v>
      </c>
      <c r="B442" s="35" t="s">
        <v>158</v>
      </c>
      <c r="C442" s="946"/>
      <c r="D442" s="35"/>
      <c r="E442" s="35"/>
      <c r="F442" s="35"/>
      <c r="G442" s="35"/>
      <c r="H442" s="35"/>
      <c r="I442" s="35"/>
      <c r="J442" s="35"/>
      <c r="K442" s="35"/>
      <c r="L442" s="35"/>
      <c r="M442" s="35"/>
      <c r="N442" s="35"/>
    </row>
    <row r="443" spans="1:14" ht="24.75" customHeight="1" hidden="1">
      <c r="A443" s="943" t="s">
        <v>57</v>
      </c>
      <c r="B443" s="944" t="s">
        <v>148</v>
      </c>
      <c r="C443" s="945">
        <f>SUM(C444:C446)</f>
        <v>0</v>
      </c>
      <c r="D443" s="35"/>
      <c r="E443" s="35"/>
      <c r="F443" s="35"/>
      <c r="G443" s="35"/>
      <c r="H443" s="35"/>
      <c r="I443" s="35"/>
      <c r="J443" s="35"/>
      <c r="K443" s="35"/>
      <c r="L443" s="35"/>
      <c r="M443" s="35"/>
      <c r="N443" s="35"/>
    </row>
    <row r="444" spans="1:14" ht="24.75" customHeight="1" hidden="1">
      <c r="A444" s="942" t="s">
        <v>159</v>
      </c>
      <c r="B444" s="947" t="s">
        <v>160</v>
      </c>
      <c r="C444" s="946"/>
      <c r="D444" s="35"/>
      <c r="E444" s="35"/>
      <c r="F444" s="35"/>
      <c r="G444" s="35"/>
      <c r="H444" s="35"/>
      <c r="I444" s="35"/>
      <c r="J444" s="35"/>
      <c r="K444" s="35"/>
      <c r="L444" s="35"/>
      <c r="M444" s="35"/>
      <c r="N444" s="35"/>
    </row>
    <row r="445" spans="1:14" ht="24.75" customHeight="1" hidden="1">
      <c r="A445" s="942" t="s">
        <v>161</v>
      </c>
      <c r="B445" s="35" t="s">
        <v>162</v>
      </c>
      <c r="C445" s="946"/>
      <c r="D445" s="35"/>
      <c r="E445" s="35"/>
      <c r="F445" s="35"/>
      <c r="G445" s="35"/>
      <c r="H445" s="35"/>
      <c r="I445" s="35"/>
      <c r="J445" s="35"/>
      <c r="K445" s="35"/>
      <c r="L445" s="35"/>
      <c r="M445" s="35"/>
      <c r="N445" s="35"/>
    </row>
    <row r="446" spans="1:14" ht="24.75" customHeight="1" hidden="1">
      <c r="A446" s="942" t="s">
        <v>163</v>
      </c>
      <c r="B446" s="35" t="s">
        <v>164</v>
      </c>
      <c r="C446" s="946"/>
      <c r="D446" s="35"/>
      <c r="E446" s="35"/>
      <c r="F446" s="35"/>
      <c r="G446" s="35"/>
      <c r="H446" s="35"/>
      <c r="I446" s="35"/>
      <c r="J446" s="35"/>
      <c r="K446" s="35"/>
      <c r="L446" s="35"/>
      <c r="M446" s="35"/>
      <c r="N446" s="35"/>
    </row>
    <row r="447" spans="1:14" ht="24.75" customHeight="1" hidden="1">
      <c r="A447" s="943" t="s">
        <v>72</v>
      </c>
      <c r="B447" s="944" t="s">
        <v>342</v>
      </c>
      <c r="C447" s="945">
        <f>SUM(C448:C453)</f>
        <v>0</v>
      </c>
      <c r="D447" s="35"/>
      <c r="E447" s="35"/>
      <c r="F447" s="35"/>
      <c r="G447" s="35"/>
      <c r="H447" s="35"/>
      <c r="I447" s="35"/>
      <c r="J447" s="35"/>
      <c r="K447" s="35"/>
      <c r="L447" s="35"/>
      <c r="M447" s="35"/>
      <c r="N447" s="35"/>
    </row>
    <row r="448" spans="1:14" ht="24.75" customHeight="1" hidden="1">
      <c r="A448" s="942" t="s">
        <v>165</v>
      </c>
      <c r="B448" s="35" t="s">
        <v>166</v>
      </c>
      <c r="C448" s="946"/>
      <c r="D448" s="35"/>
      <c r="E448" s="35"/>
      <c r="F448" s="35"/>
      <c r="G448" s="35"/>
      <c r="H448" s="35"/>
      <c r="I448" s="35"/>
      <c r="J448" s="35"/>
      <c r="K448" s="35"/>
      <c r="L448" s="35"/>
      <c r="M448" s="35"/>
      <c r="N448" s="35"/>
    </row>
    <row r="449" spans="1:14" ht="24.75" customHeight="1" hidden="1">
      <c r="A449" s="942" t="s">
        <v>167</v>
      </c>
      <c r="B449" s="35" t="s">
        <v>168</v>
      </c>
      <c r="C449" s="946"/>
      <c r="D449" s="35"/>
      <c r="E449" s="35"/>
      <c r="F449" s="35"/>
      <c r="G449" s="35"/>
      <c r="H449" s="35"/>
      <c r="I449" s="35"/>
      <c r="J449" s="35"/>
      <c r="K449" s="35"/>
      <c r="L449" s="35"/>
      <c r="M449" s="35"/>
      <c r="N449" s="35"/>
    </row>
    <row r="450" spans="1:14" ht="24.75" customHeight="1" hidden="1">
      <c r="A450" s="942" t="s">
        <v>169</v>
      </c>
      <c r="B450" s="35" t="s">
        <v>170</v>
      </c>
      <c r="C450" s="946"/>
      <c r="D450" s="35"/>
      <c r="E450" s="35"/>
      <c r="F450" s="35"/>
      <c r="G450" s="35"/>
      <c r="H450" s="35"/>
      <c r="I450" s="35"/>
      <c r="J450" s="35"/>
      <c r="K450" s="35"/>
      <c r="L450" s="35"/>
      <c r="M450" s="35"/>
      <c r="N450" s="35"/>
    </row>
    <row r="451" spans="1:14" ht="24.75" customHeight="1" hidden="1">
      <c r="A451" s="942" t="s">
        <v>171</v>
      </c>
      <c r="B451" s="35" t="s">
        <v>154</v>
      </c>
      <c r="C451" s="946"/>
      <c r="D451" s="35"/>
      <c r="E451" s="35"/>
      <c r="F451" s="35"/>
      <c r="G451" s="35"/>
      <c r="H451" s="35"/>
      <c r="I451" s="35"/>
      <c r="J451" s="35"/>
      <c r="K451" s="35"/>
      <c r="L451" s="35"/>
      <c r="M451" s="35"/>
      <c r="N451" s="35"/>
    </row>
    <row r="452" spans="1:14" ht="24.75" customHeight="1" hidden="1">
      <c r="A452" s="942" t="s">
        <v>172</v>
      </c>
      <c r="B452" s="35" t="s">
        <v>155</v>
      </c>
      <c r="C452" s="946"/>
      <c r="D452" s="35"/>
      <c r="E452" s="35"/>
      <c r="F452" s="35"/>
      <c r="G452" s="35"/>
      <c r="H452" s="35"/>
      <c r="I452" s="35"/>
      <c r="J452" s="35"/>
      <c r="K452" s="35"/>
      <c r="L452" s="35"/>
      <c r="M452" s="35"/>
      <c r="N452" s="35"/>
    </row>
    <row r="453" spans="1:14" ht="24.75" customHeight="1" hidden="1">
      <c r="A453" s="942" t="s">
        <v>173</v>
      </c>
      <c r="B453" s="35" t="s">
        <v>174</v>
      </c>
      <c r="C453" s="946"/>
      <c r="D453" s="35"/>
      <c r="E453" s="35"/>
      <c r="F453" s="35"/>
      <c r="G453" s="35"/>
      <c r="H453" s="35"/>
      <c r="I453" s="35"/>
      <c r="J453" s="35"/>
      <c r="K453" s="35"/>
      <c r="L453" s="35"/>
      <c r="M453" s="35"/>
      <c r="N453" s="35"/>
    </row>
    <row r="454" spans="1:14" ht="24.75" customHeight="1" hidden="1">
      <c r="A454" s="943" t="s">
        <v>73</v>
      </c>
      <c r="B454" s="944" t="s">
        <v>344</v>
      </c>
      <c r="C454" s="945">
        <f>SUM(C455:C457)</f>
        <v>13</v>
      </c>
      <c r="D454" s="35"/>
      <c r="E454" s="35"/>
      <c r="F454" s="35"/>
      <c r="G454" s="35"/>
      <c r="H454" s="35"/>
      <c r="I454" s="35"/>
      <c r="J454" s="35"/>
      <c r="K454" s="35"/>
      <c r="L454" s="35"/>
      <c r="M454" s="35"/>
      <c r="N454" s="35"/>
    </row>
    <row r="455" spans="1:14" ht="24.75" customHeight="1" hidden="1">
      <c r="A455" s="942" t="s">
        <v>175</v>
      </c>
      <c r="B455" s="35" t="s">
        <v>166</v>
      </c>
      <c r="C455" s="946">
        <v>13</v>
      </c>
      <c r="D455" s="35"/>
      <c r="E455" s="35"/>
      <c r="F455" s="35"/>
      <c r="G455" s="35"/>
      <c r="H455" s="35"/>
      <c r="I455" s="35"/>
      <c r="J455" s="35"/>
      <c r="K455" s="35"/>
      <c r="L455" s="35"/>
      <c r="M455" s="35"/>
      <c r="N455" s="35"/>
    </row>
    <row r="456" spans="1:14" ht="24.75" customHeight="1" hidden="1">
      <c r="A456" s="942" t="s">
        <v>176</v>
      </c>
      <c r="B456" s="35" t="s">
        <v>168</v>
      </c>
      <c r="C456" s="946"/>
      <c r="D456" s="35"/>
      <c r="E456" s="35"/>
      <c r="F456" s="35"/>
      <c r="G456" s="35"/>
      <c r="H456" s="35"/>
      <c r="I456" s="35"/>
      <c r="J456" s="35"/>
      <c r="K456" s="35"/>
      <c r="L456" s="35"/>
      <c r="M456" s="35"/>
      <c r="N456" s="35"/>
    </row>
    <row r="457" spans="1:14" ht="15.75" hidden="1">
      <c r="A457" s="942" t="s">
        <v>177</v>
      </c>
      <c r="B457" s="35" t="s">
        <v>178</v>
      </c>
      <c r="C457" s="946"/>
      <c r="D457" s="35"/>
      <c r="E457" s="35"/>
      <c r="F457" s="35"/>
      <c r="G457" s="35"/>
      <c r="H457" s="35"/>
      <c r="I457" s="35"/>
      <c r="J457" s="35"/>
      <c r="K457" s="35"/>
      <c r="L457" s="35"/>
      <c r="M457" s="35"/>
      <c r="N457" s="35"/>
    </row>
    <row r="458" spans="1:14" ht="15.75" hidden="1">
      <c r="A458" s="35"/>
      <c r="B458" s="35"/>
      <c r="C458" s="35"/>
      <c r="D458" s="35"/>
      <c r="E458" s="35"/>
      <c r="F458" s="35"/>
      <c r="G458" s="35"/>
      <c r="H458" s="35"/>
      <c r="I458" s="35"/>
      <c r="J458" s="35"/>
      <c r="K458" s="35"/>
      <c r="L458" s="35"/>
      <c r="M458" s="35"/>
      <c r="N458" s="35"/>
    </row>
    <row r="459" spans="1:14" ht="15.75" hidden="1">
      <c r="A459" s="35"/>
      <c r="B459" s="35"/>
      <c r="C459" s="35"/>
      <c r="D459" s="35"/>
      <c r="E459" s="35"/>
      <c r="F459" s="35"/>
      <c r="G459" s="35"/>
      <c r="H459" s="35"/>
      <c r="I459" s="35"/>
      <c r="J459" s="35"/>
      <c r="K459" s="35"/>
      <c r="L459" s="35"/>
      <c r="M459" s="35"/>
      <c r="N459" s="35"/>
    </row>
    <row r="460" spans="1:14" ht="15.75" hidden="1">
      <c r="A460" s="35"/>
      <c r="B460" s="35"/>
      <c r="C460" s="35"/>
      <c r="D460" s="35"/>
      <c r="E460" s="35"/>
      <c r="F460" s="35"/>
      <c r="G460" s="35"/>
      <c r="H460" s="35"/>
      <c r="I460" s="35"/>
      <c r="J460" s="35"/>
      <c r="K460" s="35"/>
      <c r="L460" s="35"/>
      <c r="M460" s="35"/>
      <c r="N460" s="35"/>
    </row>
    <row r="461" spans="1:14" ht="15.75" hidden="1">
      <c r="A461" s="35"/>
      <c r="B461" s="35"/>
      <c r="C461" s="35"/>
      <c r="D461" s="35"/>
      <c r="E461" s="35"/>
      <c r="F461" s="35"/>
      <c r="G461" s="35"/>
      <c r="H461" s="35"/>
      <c r="I461" s="35"/>
      <c r="J461" s="35"/>
      <c r="K461" s="35"/>
      <c r="L461" s="35"/>
      <c r="M461" s="35"/>
      <c r="N461" s="35"/>
    </row>
    <row r="462" spans="1:14" ht="15.75" hidden="1">
      <c r="A462" s="35"/>
      <c r="B462" s="35"/>
      <c r="C462" s="35"/>
      <c r="D462" s="35"/>
      <c r="E462" s="35"/>
      <c r="F462" s="35"/>
      <c r="G462" s="35"/>
      <c r="H462" s="35"/>
      <c r="I462" s="35"/>
      <c r="J462" s="35"/>
      <c r="K462" s="35"/>
      <c r="L462" s="35"/>
      <c r="M462" s="35"/>
      <c r="N462" s="35"/>
    </row>
    <row r="463" spans="1:14" ht="15.75" hidden="1">
      <c r="A463" s="35"/>
      <c r="B463" s="35"/>
      <c r="C463" s="35"/>
      <c r="D463" s="35"/>
      <c r="E463" s="35"/>
      <c r="F463" s="35"/>
      <c r="G463" s="35"/>
      <c r="H463" s="35"/>
      <c r="I463" s="35"/>
      <c r="J463" s="35"/>
      <c r="K463" s="35"/>
      <c r="L463" s="35"/>
      <c r="M463" s="35"/>
      <c r="N463" s="35"/>
    </row>
    <row r="464" spans="1:14" ht="15.75" hidden="1">
      <c r="A464" s="35"/>
      <c r="B464" s="35"/>
      <c r="C464" s="35"/>
      <c r="D464" s="35"/>
      <c r="E464" s="35"/>
      <c r="F464" s="35"/>
      <c r="G464" s="35"/>
      <c r="H464" s="35"/>
      <c r="I464" s="35"/>
      <c r="J464" s="35"/>
      <c r="K464" s="35"/>
      <c r="L464" s="35"/>
      <c r="M464" s="35"/>
      <c r="N464" s="35"/>
    </row>
    <row r="465" spans="1:14" ht="15.75" hidden="1">
      <c r="A465" s="35"/>
      <c r="B465" s="35"/>
      <c r="C465" s="35"/>
      <c r="D465" s="35"/>
      <c r="E465" s="35"/>
      <c r="F465" s="35"/>
      <c r="G465" s="35"/>
      <c r="H465" s="35"/>
      <c r="I465" s="35"/>
      <c r="J465" s="35"/>
      <c r="K465" s="35"/>
      <c r="L465" s="35"/>
      <c r="M465" s="35"/>
      <c r="N465" s="35"/>
    </row>
    <row r="466" spans="1:14" ht="15.75" hidden="1">
      <c r="A466" s="35"/>
      <c r="B466" s="35"/>
      <c r="C466" s="35"/>
      <c r="D466" s="35"/>
      <c r="E466" s="35"/>
      <c r="F466" s="35"/>
      <c r="G466" s="35"/>
      <c r="H466" s="35"/>
      <c r="I466" s="35"/>
      <c r="J466" s="35"/>
      <c r="K466" s="35"/>
      <c r="L466" s="35"/>
      <c r="M466" s="35"/>
      <c r="N466" s="35"/>
    </row>
    <row r="467" spans="1:14" ht="15.75" customHeight="1" hidden="1">
      <c r="A467" s="35"/>
      <c r="B467" s="35"/>
      <c r="C467" s="35"/>
      <c r="D467" s="35"/>
      <c r="E467" s="35"/>
      <c r="F467" s="35"/>
      <c r="G467" s="35"/>
      <c r="H467" s="35"/>
      <c r="I467" s="35"/>
      <c r="J467" s="35"/>
      <c r="K467" s="35"/>
      <c r="L467" s="35"/>
      <c r="M467" s="35"/>
      <c r="N467" s="35"/>
    </row>
    <row r="468" spans="1:14" ht="15.75" hidden="1">
      <c r="A468" s="35"/>
      <c r="B468" s="35"/>
      <c r="C468" s="35"/>
      <c r="D468" s="35"/>
      <c r="E468" s="35"/>
      <c r="F468" s="35"/>
      <c r="G468" s="35"/>
      <c r="H468" s="35"/>
      <c r="I468" s="35"/>
      <c r="J468" s="35"/>
      <c r="K468" s="35"/>
      <c r="L468" s="35"/>
      <c r="M468" s="35"/>
      <c r="N468" s="35"/>
    </row>
    <row r="469" spans="1:14" ht="15.75" hidden="1">
      <c r="A469" s="35"/>
      <c r="B469" s="35"/>
      <c r="C469" s="35"/>
      <c r="D469" s="35"/>
      <c r="E469" s="35"/>
      <c r="F469" s="35"/>
      <c r="G469" s="35"/>
      <c r="H469" s="35"/>
      <c r="I469" s="35"/>
      <c r="J469" s="35"/>
      <c r="K469" s="35"/>
      <c r="L469" s="35"/>
      <c r="M469" s="35"/>
      <c r="N469" s="35"/>
    </row>
    <row r="470" spans="1:14" ht="16.5" customHeight="1" hidden="1">
      <c r="A470" s="1459" t="s">
        <v>179</v>
      </c>
      <c r="B470" s="1460"/>
      <c r="C470" s="1460"/>
      <c r="D470" s="35"/>
      <c r="E470" s="35"/>
      <c r="F470" s="35"/>
      <c r="G470" s="35"/>
      <c r="H470" s="35"/>
      <c r="I470" s="35"/>
      <c r="J470" s="35"/>
      <c r="K470" s="35"/>
      <c r="L470" s="35"/>
      <c r="M470" s="35"/>
      <c r="N470" s="35"/>
    </row>
    <row r="471" spans="1:14" ht="18.75" hidden="1">
      <c r="A471" s="1461" t="s">
        <v>69</v>
      </c>
      <c r="B471" s="1461"/>
      <c r="C471" s="937" t="s">
        <v>335</v>
      </c>
      <c r="D471" s="35"/>
      <c r="E471" s="35"/>
      <c r="F471" s="35"/>
      <c r="G471" s="35"/>
      <c r="H471" s="35"/>
      <c r="I471" s="35"/>
      <c r="J471" s="35"/>
      <c r="K471" s="35"/>
      <c r="L471" s="35"/>
      <c r="M471" s="35"/>
      <c r="N471" s="35"/>
    </row>
    <row r="472" spans="1:14" ht="15.75" hidden="1">
      <c r="A472" s="1458" t="s">
        <v>6</v>
      </c>
      <c r="B472" s="1458"/>
      <c r="C472" s="942">
        <v>1</v>
      </c>
      <c r="D472" s="35"/>
      <c r="E472" s="35"/>
      <c r="F472" s="35"/>
      <c r="G472" s="35"/>
      <c r="H472" s="35"/>
      <c r="I472" s="35"/>
      <c r="J472" s="35"/>
      <c r="K472" s="35"/>
      <c r="L472" s="35"/>
      <c r="M472" s="35"/>
      <c r="N472" s="35"/>
    </row>
    <row r="473" spans="1:14" ht="24.75" customHeight="1" hidden="1">
      <c r="A473" s="943" t="s">
        <v>51</v>
      </c>
      <c r="B473" s="944" t="s">
        <v>343</v>
      </c>
      <c r="C473" s="945">
        <f>SUM(C474:C479)</f>
        <v>0</v>
      </c>
      <c r="D473" s="35"/>
      <c r="E473" s="35"/>
      <c r="F473" s="35"/>
      <c r="G473" s="35"/>
      <c r="H473" s="35"/>
      <c r="I473" s="35"/>
      <c r="J473" s="35"/>
      <c r="K473" s="35"/>
      <c r="L473" s="35"/>
      <c r="M473" s="35"/>
      <c r="N473" s="35"/>
    </row>
    <row r="474" spans="1:14" ht="24.75" customHeight="1" hidden="1">
      <c r="A474" s="942" t="s">
        <v>53</v>
      </c>
      <c r="B474" s="35" t="s">
        <v>151</v>
      </c>
      <c r="C474" s="946"/>
      <c r="D474" s="35"/>
      <c r="E474" s="35"/>
      <c r="F474" s="35"/>
      <c r="G474" s="35"/>
      <c r="H474" s="35"/>
      <c r="I474" s="35"/>
      <c r="J474" s="35"/>
      <c r="K474" s="35"/>
      <c r="L474" s="35"/>
      <c r="M474" s="35"/>
      <c r="N474" s="35"/>
    </row>
    <row r="475" spans="1:14" ht="24.75" customHeight="1" hidden="1">
      <c r="A475" s="942" t="s">
        <v>54</v>
      </c>
      <c r="B475" s="35" t="s">
        <v>152</v>
      </c>
      <c r="C475" s="946"/>
      <c r="D475" s="35"/>
      <c r="E475" s="35"/>
      <c r="F475" s="35"/>
      <c r="G475" s="35"/>
      <c r="H475" s="35"/>
      <c r="I475" s="35"/>
      <c r="J475" s="35"/>
      <c r="K475" s="35"/>
      <c r="L475" s="35"/>
      <c r="M475" s="35"/>
      <c r="N475" s="35"/>
    </row>
    <row r="476" spans="1:14" ht="24.75" customHeight="1" hidden="1">
      <c r="A476" s="942" t="s">
        <v>139</v>
      </c>
      <c r="B476" s="35" t="s">
        <v>153</v>
      </c>
      <c r="C476" s="946"/>
      <c r="D476" s="35"/>
      <c r="E476" s="35"/>
      <c r="F476" s="35"/>
      <c r="G476" s="35"/>
      <c r="H476" s="35"/>
      <c r="I476" s="35"/>
      <c r="J476" s="35"/>
      <c r="K476" s="35"/>
      <c r="L476" s="35"/>
      <c r="M476" s="35"/>
      <c r="N476" s="35"/>
    </row>
    <row r="477" spans="1:14" ht="24.75" customHeight="1" hidden="1">
      <c r="A477" s="942" t="s">
        <v>141</v>
      </c>
      <c r="B477" s="35" t="s">
        <v>154</v>
      </c>
      <c r="C477" s="946"/>
      <c r="D477" s="35"/>
      <c r="E477" s="35"/>
      <c r="F477" s="35"/>
      <c r="G477" s="35"/>
      <c r="H477" s="35"/>
      <c r="I477" s="35"/>
      <c r="J477" s="35"/>
      <c r="K477" s="35"/>
      <c r="L477" s="35"/>
      <c r="M477" s="35"/>
      <c r="N477" s="35"/>
    </row>
    <row r="478" spans="1:14" ht="24.75" customHeight="1" hidden="1">
      <c r="A478" s="942" t="s">
        <v>143</v>
      </c>
      <c r="B478" s="35" t="s">
        <v>155</v>
      </c>
      <c r="C478" s="946"/>
      <c r="D478" s="35"/>
      <c r="E478" s="35"/>
      <c r="F478" s="35"/>
      <c r="G478" s="35"/>
      <c r="H478" s="35"/>
      <c r="I478" s="35"/>
      <c r="J478" s="35"/>
      <c r="K478" s="35"/>
      <c r="L478" s="35"/>
      <c r="M478" s="35"/>
      <c r="N478" s="35"/>
    </row>
    <row r="479" spans="1:14" ht="24.75" customHeight="1" hidden="1">
      <c r="A479" s="942" t="s">
        <v>145</v>
      </c>
      <c r="B479" s="35" t="s">
        <v>156</v>
      </c>
      <c r="C479" s="946"/>
      <c r="D479" s="35"/>
      <c r="E479" s="35"/>
      <c r="F479" s="35"/>
      <c r="G479" s="35"/>
      <c r="H479" s="35"/>
      <c r="I479" s="35"/>
      <c r="J479" s="35"/>
      <c r="K479" s="35"/>
      <c r="L479" s="35"/>
      <c r="M479" s="35"/>
      <c r="N479" s="35"/>
    </row>
    <row r="480" spans="1:14" ht="24.75" customHeight="1" hidden="1">
      <c r="A480" s="943" t="s">
        <v>52</v>
      </c>
      <c r="B480" s="944" t="s">
        <v>341</v>
      </c>
      <c r="C480" s="945">
        <f>SUM(C481:C482)</f>
        <v>1</v>
      </c>
      <c r="D480" s="35"/>
      <c r="E480" s="35"/>
      <c r="F480" s="35"/>
      <c r="G480" s="35"/>
      <c r="H480" s="35"/>
      <c r="I480" s="35"/>
      <c r="J480" s="35"/>
      <c r="K480" s="35"/>
      <c r="L480" s="35"/>
      <c r="M480" s="35"/>
      <c r="N480" s="35"/>
    </row>
    <row r="481" spans="1:14" ht="24.75" customHeight="1" hidden="1">
      <c r="A481" s="942" t="s">
        <v>55</v>
      </c>
      <c r="B481" s="35" t="s">
        <v>157</v>
      </c>
      <c r="C481" s="946">
        <v>1</v>
      </c>
      <c r="D481" s="35"/>
      <c r="E481" s="35"/>
      <c r="F481" s="35"/>
      <c r="G481" s="35"/>
      <c r="H481" s="35"/>
      <c r="I481" s="35"/>
      <c r="J481" s="35"/>
      <c r="K481" s="35"/>
      <c r="L481" s="35"/>
      <c r="M481" s="35"/>
      <c r="N481" s="35"/>
    </row>
    <row r="482" spans="1:14" ht="24.75" customHeight="1" hidden="1">
      <c r="A482" s="942" t="s">
        <v>56</v>
      </c>
      <c r="B482" s="35" t="s">
        <v>158</v>
      </c>
      <c r="C482" s="946">
        <v>0</v>
      </c>
      <c r="D482" s="35"/>
      <c r="E482" s="35"/>
      <c r="F482" s="35"/>
      <c r="G482" s="35"/>
      <c r="H482" s="35"/>
      <c r="I482" s="35"/>
      <c r="J482" s="35"/>
      <c r="K482" s="35"/>
      <c r="L482" s="35"/>
      <c r="M482" s="35"/>
      <c r="N482" s="35"/>
    </row>
    <row r="483" spans="1:14" ht="24.75" customHeight="1" hidden="1">
      <c r="A483" s="943" t="s">
        <v>57</v>
      </c>
      <c r="B483" s="944" t="s">
        <v>148</v>
      </c>
      <c r="C483" s="945">
        <f>SUM(C484:C486)</f>
        <v>0</v>
      </c>
      <c r="D483" s="35"/>
      <c r="E483" s="35"/>
      <c r="F483" s="35"/>
      <c r="G483" s="35"/>
      <c r="H483" s="35"/>
      <c r="I483" s="35"/>
      <c r="J483" s="35"/>
      <c r="K483" s="35"/>
      <c r="L483" s="35"/>
      <c r="M483" s="35"/>
      <c r="N483" s="35"/>
    </row>
    <row r="484" spans="1:14" ht="24.75" customHeight="1" hidden="1">
      <c r="A484" s="942" t="s">
        <v>159</v>
      </c>
      <c r="B484" s="947" t="s">
        <v>160</v>
      </c>
      <c r="C484" s="946"/>
      <c r="D484" s="35"/>
      <c r="E484" s="35"/>
      <c r="F484" s="35"/>
      <c r="G484" s="35"/>
      <c r="H484" s="35"/>
      <c r="I484" s="35"/>
      <c r="J484" s="35"/>
      <c r="K484" s="35"/>
      <c r="L484" s="35"/>
      <c r="M484" s="35"/>
      <c r="N484" s="35"/>
    </row>
    <row r="485" spans="1:14" ht="24.75" customHeight="1" hidden="1">
      <c r="A485" s="942" t="s">
        <v>161</v>
      </c>
      <c r="B485" s="35" t="s">
        <v>162</v>
      </c>
      <c r="C485" s="946"/>
      <c r="D485" s="35"/>
      <c r="E485" s="35"/>
      <c r="F485" s="35"/>
      <c r="G485" s="35"/>
      <c r="H485" s="35"/>
      <c r="I485" s="35"/>
      <c r="J485" s="35"/>
      <c r="K485" s="35"/>
      <c r="L485" s="35"/>
      <c r="M485" s="35"/>
      <c r="N485" s="35"/>
    </row>
    <row r="486" spans="1:14" ht="24.75" customHeight="1" hidden="1">
      <c r="A486" s="942" t="s">
        <v>163</v>
      </c>
      <c r="B486" s="35" t="s">
        <v>164</v>
      </c>
      <c r="C486" s="946"/>
      <c r="D486" s="35"/>
      <c r="E486" s="35"/>
      <c r="F486" s="35"/>
      <c r="G486" s="35"/>
      <c r="H486" s="35"/>
      <c r="I486" s="35"/>
      <c r="J486" s="35"/>
      <c r="K486" s="35"/>
      <c r="L486" s="35"/>
      <c r="M486" s="35"/>
      <c r="N486" s="35"/>
    </row>
    <row r="487" spans="1:14" ht="24.75" customHeight="1" hidden="1">
      <c r="A487" s="943" t="s">
        <v>72</v>
      </c>
      <c r="B487" s="944" t="s">
        <v>342</v>
      </c>
      <c r="C487" s="945">
        <f>SUM(C488:C493)</f>
        <v>0</v>
      </c>
      <c r="D487" s="35"/>
      <c r="E487" s="35"/>
      <c r="F487" s="35"/>
      <c r="G487" s="35"/>
      <c r="H487" s="35"/>
      <c r="I487" s="35"/>
      <c r="J487" s="35"/>
      <c r="K487" s="35"/>
      <c r="L487" s="35"/>
      <c r="M487" s="35"/>
      <c r="N487" s="35"/>
    </row>
    <row r="488" spans="1:14" ht="24.75" customHeight="1" hidden="1">
      <c r="A488" s="942" t="s">
        <v>165</v>
      </c>
      <c r="B488" s="35" t="s">
        <v>166</v>
      </c>
      <c r="C488" s="946"/>
      <c r="D488" s="35"/>
      <c r="E488" s="35"/>
      <c r="F488" s="35"/>
      <c r="G488" s="35"/>
      <c r="H488" s="35"/>
      <c r="I488" s="35"/>
      <c r="J488" s="35"/>
      <c r="K488" s="35"/>
      <c r="L488" s="35"/>
      <c r="M488" s="35"/>
      <c r="N488" s="35"/>
    </row>
    <row r="489" spans="1:14" ht="24.75" customHeight="1" hidden="1">
      <c r="A489" s="942" t="s">
        <v>167</v>
      </c>
      <c r="B489" s="35" t="s">
        <v>168</v>
      </c>
      <c r="C489" s="946"/>
      <c r="D489" s="35"/>
      <c r="E489" s="35"/>
      <c r="F489" s="35"/>
      <c r="G489" s="35"/>
      <c r="H489" s="35"/>
      <c r="I489" s="35"/>
      <c r="J489" s="35"/>
      <c r="K489" s="35"/>
      <c r="L489" s="35"/>
      <c r="M489" s="35"/>
      <c r="N489" s="35"/>
    </row>
    <row r="490" spans="1:14" ht="24.75" customHeight="1" hidden="1">
      <c r="A490" s="942" t="s">
        <v>169</v>
      </c>
      <c r="B490" s="35" t="s">
        <v>170</v>
      </c>
      <c r="C490" s="946"/>
      <c r="D490" s="35"/>
      <c r="E490" s="35"/>
      <c r="F490" s="35"/>
      <c r="G490" s="35"/>
      <c r="H490" s="35"/>
      <c r="I490" s="35"/>
      <c r="J490" s="35"/>
      <c r="K490" s="35"/>
      <c r="L490" s="35"/>
      <c r="M490" s="35"/>
      <c r="N490" s="35"/>
    </row>
    <row r="491" spans="1:14" ht="24.75" customHeight="1" hidden="1">
      <c r="A491" s="942" t="s">
        <v>171</v>
      </c>
      <c r="B491" s="35" t="s">
        <v>154</v>
      </c>
      <c r="C491" s="946"/>
      <c r="D491" s="35"/>
      <c r="E491" s="35"/>
      <c r="F491" s="35"/>
      <c r="G491" s="35"/>
      <c r="H491" s="35"/>
      <c r="I491" s="35"/>
      <c r="J491" s="35"/>
      <c r="K491" s="35"/>
      <c r="L491" s="35"/>
      <c r="M491" s="35"/>
      <c r="N491" s="35"/>
    </row>
    <row r="492" spans="1:14" ht="24.75" customHeight="1" hidden="1">
      <c r="A492" s="942" t="s">
        <v>172</v>
      </c>
      <c r="B492" s="35" t="s">
        <v>155</v>
      </c>
      <c r="C492" s="946"/>
      <c r="D492" s="35"/>
      <c r="E492" s="35"/>
      <c r="F492" s="35"/>
      <c r="G492" s="35"/>
      <c r="H492" s="35"/>
      <c r="I492" s="35"/>
      <c r="J492" s="35"/>
      <c r="K492" s="35"/>
      <c r="L492" s="35"/>
      <c r="M492" s="35"/>
      <c r="N492" s="35"/>
    </row>
    <row r="493" spans="1:14" ht="24.75" customHeight="1" hidden="1">
      <c r="A493" s="942" t="s">
        <v>173</v>
      </c>
      <c r="B493" s="35" t="s">
        <v>174</v>
      </c>
      <c r="C493" s="946"/>
      <c r="D493" s="35"/>
      <c r="E493" s="35"/>
      <c r="F493" s="35"/>
      <c r="G493" s="35"/>
      <c r="H493" s="35"/>
      <c r="I493" s="35"/>
      <c r="J493" s="35"/>
      <c r="K493" s="35"/>
      <c r="L493" s="35"/>
      <c r="M493" s="35"/>
      <c r="N493" s="35"/>
    </row>
    <row r="494" spans="1:14" ht="24.75" customHeight="1" hidden="1">
      <c r="A494" s="943" t="s">
        <v>73</v>
      </c>
      <c r="B494" s="944" t="s">
        <v>344</v>
      </c>
      <c r="C494" s="945">
        <f>SUM(C495:C497)</f>
        <v>11</v>
      </c>
      <c r="D494" s="35"/>
      <c r="E494" s="35"/>
      <c r="F494" s="35"/>
      <c r="G494" s="35"/>
      <c r="H494" s="35"/>
      <c r="I494" s="35"/>
      <c r="J494" s="35"/>
      <c r="K494" s="35"/>
      <c r="L494" s="35"/>
      <c r="M494" s="35"/>
      <c r="N494" s="35"/>
    </row>
    <row r="495" spans="1:14" ht="24.75" customHeight="1" hidden="1">
      <c r="A495" s="942" t="s">
        <v>175</v>
      </c>
      <c r="B495" s="35" t="s">
        <v>166</v>
      </c>
      <c r="C495" s="946">
        <v>11</v>
      </c>
      <c r="D495" s="35"/>
      <c r="E495" s="35"/>
      <c r="F495" s="35"/>
      <c r="G495" s="35"/>
      <c r="H495" s="35"/>
      <c r="I495" s="35"/>
      <c r="J495" s="35"/>
      <c r="K495" s="35"/>
      <c r="L495" s="35"/>
      <c r="M495" s="35"/>
      <c r="N495" s="35"/>
    </row>
    <row r="496" spans="1:14" ht="24.75" customHeight="1" hidden="1">
      <c r="A496" s="942" t="s">
        <v>176</v>
      </c>
      <c r="B496" s="35" t="s">
        <v>168</v>
      </c>
      <c r="C496" s="946">
        <v>0</v>
      </c>
      <c r="D496" s="35"/>
      <c r="E496" s="35"/>
      <c r="F496" s="35"/>
      <c r="G496" s="35"/>
      <c r="H496" s="35"/>
      <c r="I496" s="35"/>
      <c r="J496" s="35"/>
      <c r="K496" s="35"/>
      <c r="L496" s="35"/>
      <c r="M496" s="35"/>
      <c r="N496" s="35"/>
    </row>
    <row r="497" spans="1:14" ht="24.75" customHeight="1" hidden="1">
      <c r="A497" s="942" t="s">
        <v>177</v>
      </c>
      <c r="B497" s="35" t="s">
        <v>178</v>
      </c>
      <c r="C497" s="946">
        <v>0</v>
      </c>
      <c r="D497" s="35"/>
      <c r="E497" s="35"/>
      <c r="F497" s="35"/>
      <c r="G497" s="35"/>
      <c r="H497" s="35"/>
      <c r="I497" s="35"/>
      <c r="J497" s="35"/>
      <c r="K497" s="35"/>
      <c r="L497" s="35"/>
      <c r="M497" s="35"/>
      <c r="N497" s="35"/>
    </row>
    <row r="498" spans="1:14" ht="15.75" hidden="1">
      <c r="A498" s="35"/>
      <c r="B498" s="35"/>
      <c r="C498" s="35"/>
      <c r="D498" s="35"/>
      <c r="E498" s="35"/>
      <c r="F498" s="35"/>
      <c r="G498" s="35"/>
      <c r="H498" s="35"/>
      <c r="I498" s="35"/>
      <c r="J498" s="35"/>
      <c r="K498" s="35"/>
      <c r="L498" s="35"/>
      <c r="M498" s="35"/>
      <c r="N498" s="35"/>
    </row>
    <row r="499" spans="1:14" ht="15.75" hidden="1">
      <c r="A499" s="35"/>
      <c r="B499" s="35"/>
      <c r="C499" s="35"/>
      <c r="D499" s="35"/>
      <c r="E499" s="35"/>
      <c r="F499" s="35"/>
      <c r="G499" s="35"/>
      <c r="H499" s="35"/>
      <c r="I499" s="35"/>
      <c r="J499" s="35"/>
      <c r="K499" s="35"/>
      <c r="L499" s="35"/>
      <c r="M499" s="35"/>
      <c r="N499" s="35"/>
    </row>
    <row r="500" spans="1:14" ht="15.75" hidden="1">
      <c r="A500" s="35"/>
      <c r="B500" s="35"/>
      <c r="C500" s="35"/>
      <c r="D500" s="35"/>
      <c r="E500" s="35"/>
      <c r="F500" s="35"/>
      <c r="G500" s="35"/>
      <c r="H500" s="35"/>
      <c r="I500" s="35"/>
      <c r="J500" s="35"/>
      <c r="K500" s="35"/>
      <c r="L500" s="35"/>
      <c r="M500" s="35"/>
      <c r="N500" s="35"/>
    </row>
    <row r="501" spans="1:14" ht="15.75" hidden="1">
      <c r="A501" s="35"/>
      <c r="B501" s="35"/>
      <c r="C501" s="35"/>
      <c r="D501" s="35"/>
      <c r="E501" s="35"/>
      <c r="F501" s="35"/>
      <c r="G501" s="35"/>
      <c r="H501" s="35"/>
      <c r="I501" s="35"/>
      <c r="J501" s="35"/>
      <c r="K501" s="35"/>
      <c r="L501" s="35"/>
      <c r="M501" s="35"/>
      <c r="N501" s="35"/>
    </row>
    <row r="502" spans="1:14" ht="15.75" hidden="1">
      <c r="A502" s="35"/>
      <c r="B502" s="35"/>
      <c r="C502" s="35"/>
      <c r="D502" s="35"/>
      <c r="E502" s="35"/>
      <c r="F502" s="35"/>
      <c r="G502" s="35"/>
      <c r="H502" s="35"/>
      <c r="I502" s="35"/>
      <c r="J502" s="35"/>
      <c r="K502" s="35"/>
      <c r="L502" s="35"/>
      <c r="M502" s="35"/>
      <c r="N502" s="35"/>
    </row>
    <row r="503" spans="1:14" ht="15.75" hidden="1">
      <c r="A503" s="35"/>
      <c r="B503" s="35"/>
      <c r="C503" s="35"/>
      <c r="D503" s="35"/>
      <c r="E503" s="35"/>
      <c r="F503" s="35"/>
      <c r="G503" s="35"/>
      <c r="H503" s="35"/>
      <c r="I503" s="35"/>
      <c r="J503" s="35"/>
      <c r="K503" s="35"/>
      <c r="L503" s="35"/>
      <c r="M503" s="35"/>
      <c r="N503" s="35"/>
    </row>
    <row r="504" spans="1:14" ht="15.75" hidden="1">
      <c r="A504" s="35"/>
      <c r="B504" s="35"/>
      <c r="C504" s="35"/>
      <c r="D504" s="35"/>
      <c r="E504" s="35"/>
      <c r="F504" s="35"/>
      <c r="G504" s="35"/>
      <c r="H504" s="35"/>
      <c r="I504" s="35"/>
      <c r="J504" s="35"/>
      <c r="K504" s="35"/>
      <c r="L504" s="35"/>
      <c r="M504" s="35"/>
      <c r="N504" s="35"/>
    </row>
    <row r="505" spans="1:14" ht="15.75" hidden="1">
      <c r="A505" s="35"/>
      <c r="B505" s="35"/>
      <c r="C505" s="35"/>
      <c r="D505" s="35"/>
      <c r="E505" s="35"/>
      <c r="F505" s="35"/>
      <c r="G505" s="35"/>
      <c r="H505" s="35"/>
      <c r="I505" s="35"/>
      <c r="J505" s="35"/>
      <c r="K505" s="35"/>
      <c r="L505" s="35"/>
      <c r="M505" s="35"/>
      <c r="N505" s="35"/>
    </row>
    <row r="506" spans="1:14" ht="15.75" hidden="1">
      <c r="A506" s="35"/>
      <c r="B506" s="35"/>
      <c r="C506" s="35"/>
      <c r="D506" s="35"/>
      <c r="E506" s="35"/>
      <c r="F506" s="35"/>
      <c r="G506" s="35"/>
      <c r="H506" s="35"/>
      <c r="I506" s="35"/>
      <c r="J506" s="35"/>
      <c r="K506" s="35"/>
      <c r="L506" s="35"/>
      <c r="M506" s="35"/>
      <c r="N506" s="35"/>
    </row>
    <row r="507" spans="1:14" ht="15.75" hidden="1">
      <c r="A507" s="35"/>
      <c r="B507" s="35"/>
      <c r="C507" s="35"/>
      <c r="D507" s="35"/>
      <c r="E507" s="35"/>
      <c r="F507" s="35"/>
      <c r="G507" s="35"/>
      <c r="H507" s="35"/>
      <c r="I507" s="35"/>
      <c r="J507" s="35"/>
      <c r="K507" s="35"/>
      <c r="L507" s="35"/>
      <c r="M507" s="35"/>
      <c r="N507" s="35"/>
    </row>
    <row r="508" spans="1:14" ht="15.75" hidden="1">
      <c r="A508" s="35"/>
      <c r="B508" s="35"/>
      <c r="C508" s="35"/>
      <c r="D508" s="35"/>
      <c r="E508" s="35"/>
      <c r="F508" s="35"/>
      <c r="G508" s="35"/>
      <c r="H508" s="35"/>
      <c r="I508" s="35"/>
      <c r="J508" s="35"/>
      <c r="K508" s="35"/>
      <c r="L508" s="35"/>
      <c r="M508" s="35"/>
      <c r="N508" s="35"/>
    </row>
    <row r="509" spans="1:14" ht="15.75" hidden="1">
      <c r="A509" s="35"/>
      <c r="B509" s="35"/>
      <c r="C509" s="35"/>
      <c r="D509" s="35"/>
      <c r="E509" s="35"/>
      <c r="F509" s="35"/>
      <c r="G509" s="35"/>
      <c r="H509" s="35"/>
      <c r="I509" s="35"/>
      <c r="J509" s="35"/>
      <c r="K509" s="35"/>
      <c r="L509" s="35"/>
      <c r="M509" s="35"/>
      <c r="N509" s="35"/>
    </row>
    <row r="510" spans="1:14" ht="15.75" hidden="1">
      <c r="A510" s="35"/>
      <c r="B510" s="35"/>
      <c r="C510" s="35"/>
      <c r="D510" s="35"/>
      <c r="E510" s="35"/>
      <c r="F510" s="35"/>
      <c r="G510" s="35"/>
      <c r="H510" s="35"/>
      <c r="I510" s="35"/>
      <c r="J510" s="35"/>
      <c r="K510" s="35"/>
      <c r="L510" s="35"/>
      <c r="M510" s="35"/>
      <c r="N510" s="35"/>
    </row>
    <row r="511" spans="1:14" ht="15.75" hidden="1">
      <c r="A511" s="35"/>
      <c r="B511" s="35"/>
      <c r="C511" s="35"/>
      <c r="D511" s="35"/>
      <c r="E511" s="35"/>
      <c r="F511" s="35"/>
      <c r="G511" s="35"/>
      <c r="H511" s="35"/>
      <c r="I511" s="35"/>
      <c r="J511" s="35"/>
      <c r="K511" s="35"/>
      <c r="L511" s="35"/>
      <c r="M511" s="35"/>
      <c r="N511" s="35"/>
    </row>
    <row r="512" spans="1:14" ht="15.75" hidden="1">
      <c r="A512" s="35"/>
      <c r="B512" s="35"/>
      <c r="C512" s="35"/>
      <c r="D512" s="35"/>
      <c r="E512" s="35"/>
      <c r="F512" s="35"/>
      <c r="G512" s="35"/>
      <c r="H512" s="35"/>
      <c r="I512" s="35"/>
      <c r="J512" s="35"/>
      <c r="K512" s="35"/>
      <c r="L512" s="35"/>
      <c r="M512" s="35"/>
      <c r="N512" s="35"/>
    </row>
    <row r="513" spans="1:14" ht="15.75" hidden="1">
      <c r="A513" s="35"/>
      <c r="B513" s="35"/>
      <c r="C513" s="35"/>
      <c r="D513" s="35"/>
      <c r="E513" s="35"/>
      <c r="F513" s="35"/>
      <c r="G513" s="35"/>
      <c r="H513" s="35"/>
      <c r="I513" s="35"/>
      <c r="J513" s="35"/>
      <c r="K513" s="35"/>
      <c r="L513" s="35"/>
      <c r="M513" s="35"/>
      <c r="N513" s="35"/>
    </row>
    <row r="514" spans="1:14" ht="15.75" hidden="1">
      <c r="A514" s="35"/>
      <c r="B514" s="35"/>
      <c r="C514" s="35"/>
      <c r="D514" s="35"/>
      <c r="E514" s="35"/>
      <c r="F514" s="35"/>
      <c r="G514" s="35"/>
      <c r="H514" s="35"/>
      <c r="I514" s="35"/>
      <c r="J514" s="35"/>
      <c r="K514" s="35"/>
      <c r="L514" s="35"/>
      <c r="M514" s="35"/>
      <c r="N514" s="35"/>
    </row>
    <row r="515" spans="1:14" ht="15.75" hidden="1">
      <c r="A515" s="35"/>
      <c r="B515" s="35"/>
      <c r="C515" s="35"/>
      <c r="D515" s="35"/>
      <c r="E515" s="35"/>
      <c r="F515" s="35"/>
      <c r="G515" s="35"/>
      <c r="H515" s="35"/>
      <c r="I515" s="35"/>
      <c r="J515" s="35"/>
      <c r="K515" s="35"/>
      <c r="L515" s="35"/>
      <c r="M515" s="35"/>
      <c r="N515" s="35"/>
    </row>
    <row r="516" spans="1:14" ht="15.75" hidden="1">
      <c r="A516" s="35"/>
      <c r="B516" s="35"/>
      <c r="C516" s="35"/>
      <c r="D516" s="35"/>
      <c r="E516" s="35"/>
      <c r="F516" s="35"/>
      <c r="G516" s="35"/>
      <c r="H516" s="35"/>
      <c r="I516" s="35"/>
      <c r="J516" s="35"/>
      <c r="K516" s="35"/>
      <c r="L516" s="35"/>
      <c r="M516" s="35"/>
      <c r="N516" s="35"/>
    </row>
    <row r="517" spans="1:14" ht="15.75" hidden="1">
      <c r="A517" s="35"/>
      <c r="B517" s="35"/>
      <c r="C517" s="35"/>
      <c r="D517" s="35"/>
      <c r="E517" s="35"/>
      <c r="F517" s="35"/>
      <c r="G517" s="35"/>
      <c r="H517" s="35"/>
      <c r="I517" s="35"/>
      <c r="J517" s="35"/>
      <c r="K517" s="35"/>
      <c r="L517" s="35"/>
      <c r="M517" s="35"/>
      <c r="N517" s="35"/>
    </row>
    <row r="518" spans="1:14" ht="15.75" hidden="1">
      <c r="A518" s="35"/>
      <c r="B518" s="35"/>
      <c r="C518" s="35"/>
      <c r="D518" s="35"/>
      <c r="E518" s="35"/>
      <c r="F518" s="35"/>
      <c r="G518" s="35"/>
      <c r="H518" s="35"/>
      <c r="I518" s="35"/>
      <c r="J518" s="35"/>
      <c r="K518" s="35"/>
      <c r="L518" s="35"/>
      <c r="M518" s="35"/>
      <c r="N518" s="35"/>
    </row>
    <row r="519" spans="1:14" ht="15.75" hidden="1">
      <c r="A519" s="35"/>
      <c r="B519" s="35"/>
      <c r="C519" s="35"/>
      <c r="D519" s="35"/>
      <c r="E519" s="35"/>
      <c r="F519" s="35"/>
      <c r="G519" s="35"/>
      <c r="H519" s="35"/>
      <c r="I519" s="35"/>
      <c r="J519" s="35"/>
      <c r="K519" s="35"/>
      <c r="L519" s="35"/>
      <c r="M519" s="35"/>
      <c r="N519" s="35"/>
    </row>
    <row r="520" spans="1:14" ht="15.75" hidden="1">
      <c r="A520" s="35"/>
      <c r="B520" s="35"/>
      <c r="C520" s="35"/>
      <c r="D520" s="35"/>
      <c r="E520" s="35"/>
      <c r="F520" s="35"/>
      <c r="G520" s="35"/>
      <c r="H520" s="35"/>
      <c r="I520" s="35"/>
      <c r="J520" s="35"/>
      <c r="K520" s="35"/>
      <c r="L520" s="35"/>
      <c r="M520" s="35"/>
      <c r="N520" s="35"/>
    </row>
    <row r="521" spans="1:14" ht="15.75" hidden="1">
      <c r="A521" s="35"/>
      <c r="B521" s="35"/>
      <c r="C521" s="35"/>
      <c r="D521" s="35"/>
      <c r="E521" s="35"/>
      <c r="F521" s="35"/>
      <c r="G521" s="35"/>
      <c r="H521" s="35"/>
      <c r="I521" s="35"/>
      <c r="J521" s="35"/>
      <c r="K521" s="35"/>
      <c r="L521" s="35"/>
      <c r="M521" s="35"/>
      <c r="N521" s="35"/>
    </row>
    <row r="522" spans="1:14" ht="15.75" hidden="1">
      <c r="A522" s="35"/>
      <c r="B522" s="35"/>
      <c r="C522" s="35"/>
      <c r="D522" s="35"/>
      <c r="E522" s="35"/>
      <c r="F522" s="35"/>
      <c r="G522" s="35"/>
      <c r="H522" s="35"/>
      <c r="I522" s="35"/>
      <c r="J522" s="35"/>
      <c r="K522" s="35"/>
      <c r="L522" s="35"/>
      <c r="M522" s="35"/>
      <c r="N522" s="35"/>
    </row>
    <row r="523" spans="1:14" ht="15.75" hidden="1">
      <c r="A523" s="35"/>
      <c r="B523" s="35"/>
      <c r="C523" s="35"/>
      <c r="D523" s="35"/>
      <c r="E523" s="35"/>
      <c r="F523" s="35"/>
      <c r="G523" s="35"/>
      <c r="H523" s="35"/>
      <c r="I523" s="35"/>
      <c r="J523" s="35"/>
      <c r="K523" s="35"/>
      <c r="L523" s="35"/>
      <c r="M523" s="35"/>
      <c r="N523" s="35"/>
    </row>
    <row r="524" spans="1:14" ht="15.75" hidden="1">
      <c r="A524" s="35"/>
      <c r="B524" s="35"/>
      <c r="C524" s="35"/>
      <c r="D524" s="35"/>
      <c r="E524" s="35"/>
      <c r="F524" s="35"/>
      <c r="G524" s="35"/>
      <c r="H524" s="35"/>
      <c r="I524" s="35"/>
      <c r="J524" s="35"/>
      <c r="K524" s="35"/>
      <c r="L524" s="35"/>
      <c r="M524" s="35"/>
      <c r="N524" s="35"/>
    </row>
    <row r="525" spans="1:14" ht="15.75" hidden="1">
      <c r="A525" s="35"/>
      <c r="B525" s="35"/>
      <c r="C525" s="35"/>
      <c r="D525" s="35"/>
      <c r="E525" s="35"/>
      <c r="F525" s="35"/>
      <c r="G525" s="35"/>
      <c r="H525" s="35"/>
      <c r="I525" s="35"/>
      <c r="J525" s="35"/>
      <c r="K525" s="35"/>
      <c r="L525" s="35"/>
      <c r="M525" s="35"/>
      <c r="N525" s="35"/>
    </row>
    <row r="526" spans="1:14" ht="15.75" hidden="1">
      <c r="A526" s="35"/>
      <c r="B526" s="35"/>
      <c r="C526" s="35"/>
      <c r="D526" s="35"/>
      <c r="E526" s="35"/>
      <c r="F526" s="35"/>
      <c r="G526" s="35"/>
      <c r="H526" s="35"/>
      <c r="I526" s="35"/>
      <c r="J526" s="35"/>
      <c r="K526" s="35"/>
      <c r="L526" s="35"/>
      <c r="M526" s="35"/>
      <c r="N526" s="35"/>
    </row>
    <row r="527" spans="1:14" ht="15.75" hidden="1">
      <c r="A527" s="35"/>
      <c r="B527" s="35"/>
      <c r="C527" s="35"/>
      <c r="D527" s="35"/>
      <c r="E527" s="35"/>
      <c r="F527" s="35"/>
      <c r="G527" s="35"/>
      <c r="H527" s="35"/>
      <c r="I527" s="35"/>
      <c r="J527" s="35"/>
      <c r="K527" s="35"/>
      <c r="L527" s="35"/>
      <c r="M527" s="35"/>
      <c r="N527" s="35"/>
    </row>
    <row r="528" spans="1:14" ht="15.75" hidden="1">
      <c r="A528" s="35"/>
      <c r="B528" s="35"/>
      <c r="C528" s="35"/>
      <c r="D528" s="35"/>
      <c r="E528" s="35"/>
      <c r="F528" s="35"/>
      <c r="G528" s="35"/>
      <c r="H528" s="35"/>
      <c r="I528" s="35"/>
      <c r="J528" s="35"/>
      <c r="K528" s="35"/>
      <c r="L528" s="35"/>
      <c r="M528" s="35"/>
      <c r="N528" s="35"/>
    </row>
    <row r="529" spans="1:14" ht="15.75" hidden="1">
      <c r="A529" s="35"/>
      <c r="B529" s="35"/>
      <c r="C529" s="35"/>
      <c r="D529" s="35"/>
      <c r="E529" s="35"/>
      <c r="F529" s="35"/>
      <c r="G529" s="35"/>
      <c r="H529" s="35"/>
      <c r="I529" s="35"/>
      <c r="J529" s="35"/>
      <c r="K529" s="35"/>
      <c r="L529" s="35"/>
      <c r="M529" s="35"/>
      <c r="N529" s="35"/>
    </row>
    <row r="530" spans="1:14" ht="15.75" hidden="1">
      <c r="A530" s="35"/>
      <c r="B530" s="35"/>
      <c r="C530" s="35"/>
      <c r="D530" s="35"/>
      <c r="E530" s="35"/>
      <c r="F530" s="35"/>
      <c r="G530" s="35"/>
      <c r="H530" s="35"/>
      <c r="I530" s="35"/>
      <c r="J530" s="35"/>
      <c r="K530" s="35"/>
      <c r="L530" s="35"/>
      <c r="M530" s="35"/>
      <c r="N530" s="35"/>
    </row>
    <row r="531" spans="1:14" ht="15.75" hidden="1">
      <c r="A531" s="35"/>
      <c r="B531" s="35"/>
      <c r="C531" s="35"/>
      <c r="D531" s="35"/>
      <c r="E531" s="35"/>
      <c r="F531" s="35"/>
      <c r="G531" s="35"/>
      <c r="H531" s="35"/>
      <c r="I531" s="35"/>
      <c r="J531" s="35"/>
      <c r="K531" s="35"/>
      <c r="L531" s="35"/>
      <c r="M531" s="35"/>
      <c r="N531" s="35"/>
    </row>
    <row r="532" spans="1:14" ht="15.75" hidden="1">
      <c r="A532" s="35"/>
      <c r="B532" s="35"/>
      <c r="C532" s="35"/>
      <c r="D532" s="35"/>
      <c r="E532" s="35"/>
      <c r="F532" s="35"/>
      <c r="G532" s="35"/>
      <c r="H532" s="35"/>
      <c r="I532" s="35"/>
      <c r="J532" s="35"/>
      <c r="K532" s="35"/>
      <c r="L532" s="35"/>
      <c r="M532" s="35"/>
      <c r="N532" s="35"/>
    </row>
    <row r="533" spans="1:14" ht="15.75" hidden="1">
      <c r="A533" s="35"/>
      <c r="B533" s="35"/>
      <c r="C533" s="35"/>
      <c r="D533" s="35"/>
      <c r="E533" s="35"/>
      <c r="F533" s="35"/>
      <c r="G533" s="35"/>
      <c r="H533" s="35"/>
      <c r="I533" s="35"/>
      <c r="J533" s="35"/>
      <c r="K533" s="35"/>
      <c r="L533" s="35"/>
      <c r="M533" s="35"/>
      <c r="N533" s="35"/>
    </row>
    <row r="534" spans="1:14" ht="15.75" hidden="1">
      <c r="A534" s="35"/>
      <c r="B534" s="35"/>
      <c r="C534" s="35"/>
      <c r="D534" s="35"/>
      <c r="E534" s="35"/>
      <c r="F534" s="35"/>
      <c r="G534" s="35"/>
      <c r="H534" s="35"/>
      <c r="I534" s="35"/>
      <c r="J534" s="35"/>
      <c r="K534" s="35"/>
      <c r="L534" s="35"/>
      <c r="M534" s="35"/>
      <c r="N534" s="35"/>
    </row>
    <row r="535" spans="1:14" ht="15.75" hidden="1">
      <c r="A535" s="35"/>
      <c r="B535" s="35"/>
      <c r="C535" s="35"/>
      <c r="D535" s="35"/>
      <c r="E535" s="35"/>
      <c r="F535" s="35"/>
      <c r="G535" s="35"/>
      <c r="H535" s="35"/>
      <c r="I535" s="35"/>
      <c r="J535" s="35"/>
      <c r="K535" s="35"/>
      <c r="L535" s="35"/>
      <c r="M535" s="35"/>
      <c r="N535" s="35"/>
    </row>
    <row r="536" spans="1:14" ht="15.75" hidden="1">
      <c r="A536" s="35"/>
      <c r="B536" s="35"/>
      <c r="C536" s="35"/>
      <c r="D536" s="35"/>
      <c r="E536" s="35"/>
      <c r="F536" s="35"/>
      <c r="G536" s="35"/>
      <c r="H536" s="35"/>
      <c r="I536" s="35"/>
      <c r="J536" s="35"/>
      <c r="K536" s="35"/>
      <c r="L536" s="35"/>
      <c r="M536" s="35"/>
      <c r="N536" s="35"/>
    </row>
    <row r="537" spans="1:14" ht="15.75" hidden="1">
      <c r="A537" s="35"/>
      <c r="B537" s="35"/>
      <c r="C537" s="35"/>
      <c r="D537" s="35"/>
      <c r="E537" s="35"/>
      <c r="F537" s="35"/>
      <c r="G537" s="35"/>
      <c r="H537" s="35"/>
      <c r="I537" s="35"/>
      <c r="J537" s="35"/>
      <c r="K537" s="35"/>
      <c r="L537" s="35"/>
      <c r="M537" s="35"/>
      <c r="N537" s="35"/>
    </row>
    <row r="538" spans="1:14" ht="15.75" hidden="1">
      <c r="A538" s="35"/>
      <c r="B538" s="35"/>
      <c r="C538" s="35"/>
      <c r="D538" s="35"/>
      <c r="E538" s="35"/>
      <c r="F538" s="35"/>
      <c r="G538" s="35"/>
      <c r="H538" s="35"/>
      <c r="I538" s="35"/>
      <c r="J538" s="35"/>
      <c r="K538" s="35"/>
      <c r="L538" s="35"/>
      <c r="M538" s="35"/>
      <c r="N538" s="35"/>
    </row>
    <row r="539" spans="1:14" ht="15.75" hidden="1">
      <c r="A539" s="35"/>
      <c r="B539" s="35"/>
      <c r="C539" s="35"/>
      <c r="D539" s="35"/>
      <c r="E539" s="35"/>
      <c r="F539" s="35"/>
      <c r="G539" s="35"/>
      <c r="H539" s="35"/>
      <c r="I539" s="35"/>
      <c r="J539" s="35"/>
      <c r="K539" s="35"/>
      <c r="L539" s="35"/>
      <c r="M539" s="35"/>
      <c r="N539" s="35"/>
    </row>
    <row r="540" spans="1:14" ht="15.75" hidden="1">
      <c r="A540" s="35"/>
      <c r="B540" s="35"/>
      <c r="C540" s="35"/>
      <c r="D540" s="35"/>
      <c r="E540" s="35"/>
      <c r="F540" s="35"/>
      <c r="G540" s="35"/>
      <c r="H540" s="35"/>
      <c r="I540" s="35"/>
      <c r="J540" s="35"/>
      <c r="K540" s="35"/>
      <c r="L540" s="35"/>
      <c r="M540" s="35"/>
      <c r="N540" s="35"/>
    </row>
    <row r="541" spans="1:14" ht="15.75" hidden="1">
      <c r="A541" s="35"/>
      <c r="B541" s="35"/>
      <c r="C541" s="35"/>
      <c r="D541" s="35"/>
      <c r="E541" s="35"/>
      <c r="F541" s="35"/>
      <c r="G541" s="35"/>
      <c r="H541" s="35"/>
      <c r="I541" s="35"/>
      <c r="J541" s="35"/>
      <c r="K541" s="35"/>
      <c r="L541" s="35"/>
      <c r="M541" s="35"/>
      <c r="N541" s="35"/>
    </row>
    <row r="542" spans="1:14" ht="15.75" hidden="1">
      <c r="A542" s="35"/>
      <c r="B542" s="35"/>
      <c r="C542" s="35"/>
      <c r="D542" s="35"/>
      <c r="E542" s="35"/>
      <c r="F542" s="35"/>
      <c r="G542" s="35"/>
      <c r="H542" s="35"/>
      <c r="I542" s="35"/>
      <c r="J542" s="35"/>
      <c r="K542" s="35"/>
      <c r="L542" s="35"/>
      <c r="M542" s="35"/>
      <c r="N542" s="35"/>
    </row>
    <row r="543" spans="1:14" ht="15.75" hidden="1">
      <c r="A543" s="35"/>
      <c r="B543" s="35"/>
      <c r="C543" s="35"/>
      <c r="D543" s="35"/>
      <c r="E543" s="35"/>
      <c r="F543" s="35"/>
      <c r="G543" s="35"/>
      <c r="H543" s="35"/>
      <c r="I543" s="35"/>
      <c r="J543" s="35"/>
      <c r="K543" s="35"/>
      <c r="L543" s="35"/>
      <c r="M543" s="35"/>
      <c r="N543" s="35"/>
    </row>
    <row r="544" spans="1:14" ht="15.75" hidden="1">
      <c r="A544" s="35"/>
      <c r="B544" s="35"/>
      <c r="C544" s="35"/>
      <c r="D544" s="35"/>
      <c r="E544" s="35"/>
      <c r="F544" s="35"/>
      <c r="G544" s="35"/>
      <c r="H544" s="35"/>
      <c r="I544" s="35"/>
      <c r="J544" s="35"/>
      <c r="K544" s="35"/>
      <c r="L544" s="35"/>
      <c r="M544" s="35"/>
      <c r="N544" s="35"/>
    </row>
    <row r="545" spans="1:14" ht="15.75" hidden="1">
      <c r="A545" s="35"/>
      <c r="B545" s="35"/>
      <c r="C545" s="35"/>
      <c r="D545" s="35"/>
      <c r="E545" s="35"/>
      <c r="F545" s="35"/>
      <c r="G545" s="35"/>
      <c r="H545" s="35"/>
      <c r="I545" s="35"/>
      <c r="J545" s="35"/>
      <c r="K545" s="35"/>
      <c r="L545" s="35"/>
      <c r="M545" s="35"/>
      <c r="N545" s="35"/>
    </row>
    <row r="546" spans="1:14" ht="15.75" hidden="1">
      <c r="A546" s="35"/>
      <c r="B546" s="35"/>
      <c r="C546" s="35"/>
      <c r="D546" s="35"/>
      <c r="E546" s="35"/>
      <c r="F546" s="35"/>
      <c r="G546" s="35"/>
      <c r="H546" s="35"/>
      <c r="I546" s="35"/>
      <c r="J546" s="35"/>
      <c r="K546" s="35"/>
      <c r="L546" s="35"/>
      <c r="M546" s="35"/>
      <c r="N546" s="35"/>
    </row>
    <row r="547" spans="1:14" ht="15.75" hidden="1">
      <c r="A547" s="35"/>
      <c r="B547" s="35"/>
      <c r="C547" s="35"/>
      <c r="D547" s="35"/>
      <c r="E547" s="35"/>
      <c r="F547" s="35"/>
      <c r="G547" s="35"/>
      <c r="H547" s="35"/>
      <c r="I547" s="35"/>
      <c r="J547" s="35"/>
      <c r="K547" s="35"/>
      <c r="L547" s="35"/>
      <c r="M547" s="35"/>
      <c r="N547" s="35"/>
    </row>
    <row r="548" spans="1:14" ht="15.75" hidden="1">
      <c r="A548" s="35"/>
      <c r="B548" s="35"/>
      <c r="C548" s="35"/>
      <c r="D548" s="35"/>
      <c r="E548" s="35"/>
      <c r="F548" s="35"/>
      <c r="G548" s="35"/>
      <c r="H548" s="35"/>
      <c r="I548" s="35"/>
      <c r="J548" s="35"/>
      <c r="K548" s="35"/>
      <c r="L548" s="35"/>
      <c r="M548" s="35"/>
      <c r="N548" s="35"/>
    </row>
    <row r="549" spans="1:14" ht="15.75" hidden="1">
      <c r="A549" s="35"/>
      <c r="B549" s="35"/>
      <c r="C549" s="35"/>
      <c r="D549" s="35"/>
      <c r="E549" s="35"/>
      <c r="F549" s="35"/>
      <c r="G549" s="35"/>
      <c r="H549" s="35"/>
      <c r="I549" s="35"/>
      <c r="J549" s="35"/>
      <c r="K549" s="35"/>
      <c r="L549" s="35"/>
      <c r="M549" s="35"/>
      <c r="N549" s="35"/>
    </row>
    <row r="550" spans="1:14" ht="15.75" hidden="1">
      <c r="A550" s="35"/>
      <c r="B550" s="35"/>
      <c r="C550" s="35"/>
      <c r="D550" s="35"/>
      <c r="E550" s="35"/>
      <c r="F550" s="35"/>
      <c r="G550" s="35"/>
      <c r="H550" s="35"/>
      <c r="I550" s="35"/>
      <c r="J550" s="35"/>
      <c r="K550" s="35"/>
      <c r="L550" s="35"/>
      <c r="M550" s="35"/>
      <c r="N550" s="35"/>
    </row>
    <row r="551" spans="1:14" ht="15.75" hidden="1">
      <c r="A551" s="35"/>
      <c r="B551" s="35"/>
      <c r="C551" s="35"/>
      <c r="D551" s="35"/>
      <c r="E551" s="35"/>
      <c r="F551" s="35"/>
      <c r="G551" s="35"/>
      <c r="H551" s="35"/>
      <c r="I551" s="35"/>
      <c r="J551" s="35"/>
      <c r="K551" s="35"/>
      <c r="L551" s="35"/>
      <c r="M551" s="35"/>
      <c r="N551" s="35"/>
    </row>
    <row r="552" spans="1:14" ht="15.75" hidden="1">
      <c r="A552" s="35"/>
      <c r="B552" s="35"/>
      <c r="C552" s="35"/>
      <c r="D552" s="35"/>
      <c r="E552" s="35"/>
      <c r="F552" s="35"/>
      <c r="G552" s="35"/>
      <c r="H552" s="35"/>
      <c r="I552" s="35"/>
      <c r="J552" s="35"/>
      <c r="K552" s="35"/>
      <c r="L552" s="35"/>
      <c r="M552" s="35"/>
      <c r="N552" s="35"/>
    </row>
    <row r="553" spans="1:14" ht="15.75" hidden="1">
      <c r="A553" s="35"/>
      <c r="B553" s="35"/>
      <c r="C553" s="35"/>
      <c r="D553" s="35"/>
      <c r="E553" s="35"/>
      <c r="F553" s="35"/>
      <c r="G553" s="35"/>
      <c r="H553" s="35"/>
      <c r="I553" s="35"/>
      <c r="J553" s="35"/>
      <c r="K553" s="35"/>
      <c r="L553" s="35"/>
      <c r="M553" s="35"/>
      <c r="N553" s="35"/>
    </row>
    <row r="554" spans="1:14" ht="15.75" hidden="1">
      <c r="A554" s="35"/>
      <c r="B554" s="35"/>
      <c r="C554" s="35"/>
      <c r="D554" s="35"/>
      <c r="E554" s="35"/>
      <c r="F554" s="35"/>
      <c r="G554" s="35"/>
      <c r="H554" s="35"/>
      <c r="I554" s="35"/>
      <c r="J554" s="35"/>
      <c r="K554" s="35"/>
      <c r="L554" s="35"/>
      <c r="M554" s="35"/>
      <c r="N554" s="35"/>
    </row>
    <row r="555" spans="1:14" ht="15.75" hidden="1">
      <c r="A555" s="35"/>
      <c r="B555" s="35"/>
      <c r="C555" s="35"/>
      <c r="D555" s="35"/>
      <c r="E555" s="35"/>
      <c r="F555" s="35"/>
      <c r="G555" s="35"/>
      <c r="H555" s="35"/>
      <c r="I555" s="35"/>
      <c r="J555" s="35"/>
      <c r="K555" s="35"/>
      <c r="L555" s="35"/>
      <c r="M555" s="35"/>
      <c r="N555" s="35"/>
    </row>
    <row r="556" spans="1:14" ht="15.75" hidden="1">
      <c r="A556" s="35"/>
      <c r="B556" s="35"/>
      <c r="C556" s="35"/>
      <c r="D556" s="35"/>
      <c r="E556" s="35"/>
      <c r="F556" s="35"/>
      <c r="G556" s="35"/>
      <c r="H556" s="35"/>
      <c r="I556" s="35"/>
      <c r="J556" s="35"/>
      <c r="K556" s="35"/>
      <c r="L556" s="35"/>
      <c r="M556" s="35"/>
      <c r="N556" s="35"/>
    </row>
    <row r="557" spans="1:14" ht="15.75" hidden="1">
      <c r="A557" s="35"/>
      <c r="B557" s="35"/>
      <c r="C557" s="35"/>
      <c r="D557" s="35"/>
      <c r="E557" s="35"/>
      <c r="F557" s="35"/>
      <c r="G557" s="35"/>
      <c r="H557" s="35"/>
      <c r="I557" s="35"/>
      <c r="J557" s="35"/>
      <c r="K557" s="35"/>
      <c r="L557" s="35"/>
      <c r="M557" s="35"/>
      <c r="N557" s="35"/>
    </row>
    <row r="558" spans="1:14" ht="15.75" hidden="1">
      <c r="A558" s="35"/>
      <c r="B558" s="35"/>
      <c r="C558" s="35"/>
      <c r="D558" s="35"/>
      <c r="E558" s="35"/>
      <c r="F558" s="35"/>
      <c r="G558" s="35"/>
      <c r="H558" s="35"/>
      <c r="I558" s="35"/>
      <c r="J558" s="35"/>
      <c r="K558" s="35"/>
      <c r="L558" s="35"/>
      <c r="M558" s="35"/>
      <c r="N558" s="35"/>
    </row>
    <row r="559" spans="1:14" ht="15.75" hidden="1">
      <c r="A559" s="35"/>
      <c r="B559" s="35"/>
      <c r="C559" s="35"/>
      <c r="D559" s="35"/>
      <c r="E559" s="35"/>
      <c r="F559" s="35"/>
      <c r="G559" s="35"/>
      <c r="H559" s="35"/>
      <c r="I559" s="35"/>
      <c r="J559" s="35"/>
      <c r="K559" s="35"/>
      <c r="L559" s="35"/>
      <c r="M559" s="35"/>
      <c r="N559" s="35"/>
    </row>
    <row r="560" spans="1:14" ht="15.75" hidden="1">
      <c r="A560" s="35"/>
      <c r="B560" s="35"/>
      <c r="C560" s="35"/>
      <c r="D560" s="35"/>
      <c r="E560" s="35"/>
      <c r="F560" s="35"/>
      <c r="G560" s="35"/>
      <c r="H560" s="35"/>
      <c r="I560" s="35"/>
      <c r="J560" s="35"/>
      <c r="K560" s="35"/>
      <c r="L560" s="35"/>
      <c r="M560" s="35"/>
      <c r="N560" s="35"/>
    </row>
    <row r="561" spans="1:14" ht="15.75" hidden="1">
      <c r="A561" s="35"/>
      <c r="B561" s="35"/>
      <c r="C561" s="35"/>
      <c r="D561" s="35"/>
      <c r="E561" s="35"/>
      <c r="F561" s="35"/>
      <c r="G561" s="35"/>
      <c r="H561" s="35"/>
      <c r="I561" s="35"/>
      <c r="J561" s="35"/>
      <c r="K561" s="35"/>
      <c r="L561" s="35"/>
      <c r="M561" s="35"/>
      <c r="N561" s="35"/>
    </row>
    <row r="562" spans="1:14" ht="15.75" hidden="1">
      <c r="A562" s="35"/>
      <c r="B562" s="35"/>
      <c r="C562" s="35"/>
      <c r="D562" s="35"/>
      <c r="E562" s="35"/>
      <c r="F562" s="35"/>
      <c r="G562" s="35"/>
      <c r="H562" s="35"/>
      <c r="I562" s="35"/>
      <c r="J562" s="35"/>
      <c r="K562" s="35"/>
      <c r="L562" s="35"/>
      <c r="M562" s="35"/>
      <c r="N562" s="35"/>
    </row>
    <row r="563" spans="1:14" ht="15.75" hidden="1">
      <c r="A563" s="35"/>
      <c r="B563" s="35"/>
      <c r="C563" s="35"/>
      <c r="D563" s="35"/>
      <c r="E563" s="35"/>
      <c r="F563" s="35"/>
      <c r="G563" s="35"/>
      <c r="H563" s="35"/>
      <c r="I563" s="35"/>
      <c r="J563" s="35"/>
      <c r="K563" s="35"/>
      <c r="L563" s="35"/>
      <c r="M563" s="35"/>
      <c r="N563" s="35"/>
    </row>
    <row r="564" spans="1:14" ht="15.75" hidden="1">
      <c r="A564" s="35"/>
      <c r="B564" s="35"/>
      <c r="C564" s="35"/>
      <c r="D564" s="35"/>
      <c r="E564" s="35"/>
      <c r="F564" s="35"/>
      <c r="G564" s="35"/>
      <c r="H564" s="35"/>
      <c r="I564" s="35"/>
      <c r="J564" s="35"/>
      <c r="K564" s="35"/>
      <c r="L564" s="35"/>
      <c r="M564" s="35"/>
      <c r="N564" s="35"/>
    </row>
    <row r="565" spans="1:14" ht="15.75" hidden="1">
      <c r="A565" s="35"/>
      <c r="B565" s="35"/>
      <c r="C565" s="35"/>
      <c r="D565" s="35"/>
      <c r="E565" s="35"/>
      <c r="F565" s="35"/>
      <c r="G565" s="35"/>
      <c r="H565" s="35"/>
      <c r="I565" s="35"/>
      <c r="J565" s="35"/>
      <c r="K565" s="35"/>
      <c r="L565" s="35"/>
      <c r="M565" s="35"/>
      <c r="N565" s="35"/>
    </row>
    <row r="566" spans="1:14" ht="15.75" hidden="1">
      <c r="A566" s="35"/>
      <c r="B566" s="35"/>
      <c r="C566" s="35"/>
      <c r="D566" s="35"/>
      <c r="E566" s="35"/>
      <c r="F566" s="35"/>
      <c r="G566" s="35"/>
      <c r="H566" s="35"/>
      <c r="I566" s="35"/>
      <c r="J566" s="35"/>
      <c r="K566" s="35"/>
      <c r="L566" s="35"/>
      <c r="M566" s="35"/>
      <c r="N566" s="35"/>
    </row>
    <row r="567" spans="1:14" ht="15.75" hidden="1">
      <c r="A567" s="35"/>
      <c r="B567" s="35"/>
      <c r="C567" s="35"/>
      <c r="D567" s="35"/>
      <c r="E567" s="35"/>
      <c r="F567" s="35"/>
      <c r="G567" s="35"/>
      <c r="H567" s="35"/>
      <c r="I567" s="35"/>
      <c r="J567" s="35"/>
      <c r="K567" s="35"/>
      <c r="L567" s="35"/>
      <c r="M567" s="35"/>
      <c r="N567" s="35"/>
    </row>
    <row r="568" spans="1:14" ht="15.75" hidden="1">
      <c r="A568" s="35"/>
      <c r="B568" s="35"/>
      <c r="C568" s="35"/>
      <c r="D568" s="35"/>
      <c r="E568" s="35"/>
      <c r="F568" s="35"/>
      <c r="G568" s="35"/>
      <c r="H568" s="35"/>
      <c r="I568" s="35"/>
      <c r="J568" s="35"/>
      <c r="K568" s="35"/>
      <c r="L568" s="35"/>
      <c r="M568" s="35"/>
      <c r="N568" s="35"/>
    </row>
    <row r="569" spans="1:14" ht="15.75" hidden="1">
      <c r="A569" s="35"/>
      <c r="B569" s="35"/>
      <c r="C569" s="35"/>
      <c r="D569" s="35"/>
      <c r="E569" s="35"/>
      <c r="F569" s="35"/>
      <c r="G569" s="35"/>
      <c r="H569" s="35"/>
      <c r="I569" s="35"/>
      <c r="J569" s="35"/>
      <c r="K569" s="35"/>
      <c r="L569" s="35"/>
      <c r="M569" s="35"/>
      <c r="N569" s="35"/>
    </row>
    <row r="570" spans="1:14" ht="15.75" hidden="1">
      <c r="A570" s="35"/>
      <c r="B570" s="35"/>
      <c r="C570" s="35"/>
      <c r="D570" s="35"/>
      <c r="E570" s="35"/>
      <c r="F570" s="35"/>
      <c r="G570" s="35"/>
      <c r="H570" s="35"/>
      <c r="I570" s="35"/>
      <c r="J570" s="35"/>
      <c r="K570" s="35"/>
      <c r="L570" s="35"/>
      <c r="M570" s="35"/>
      <c r="N570" s="35"/>
    </row>
    <row r="571" spans="1:14" ht="15.75" hidden="1">
      <c r="A571" s="35"/>
      <c r="B571" s="35"/>
      <c r="C571" s="35"/>
      <c r="D571" s="35"/>
      <c r="E571" s="35"/>
      <c r="F571" s="35"/>
      <c r="G571" s="35"/>
      <c r="H571" s="35"/>
      <c r="I571" s="35"/>
      <c r="J571" s="35"/>
      <c r="K571" s="35"/>
      <c r="L571" s="35"/>
      <c r="M571" s="35"/>
      <c r="N571" s="35"/>
    </row>
    <row r="572" spans="1:14" ht="15.75" hidden="1">
      <c r="A572" s="35"/>
      <c r="B572" s="35"/>
      <c r="C572" s="35"/>
      <c r="D572" s="35"/>
      <c r="E572" s="35"/>
      <c r="F572" s="35"/>
      <c r="G572" s="35"/>
      <c r="H572" s="35"/>
      <c r="I572" s="35"/>
      <c r="J572" s="35"/>
      <c r="K572" s="35"/>
      <c r="L572" s="35"/>
      <c r="M572" s="35"/>
      <c r="N572" s="35"/>
    </row>
    <row r="573" spans="1:14" ht="15.75" hidden="1">
      <c r="A573" s="35"/>
      <c r="B573" s="35"/>
      <c r="C573" s="35"/>
      <c r="D573" s="35"/>
      <c r="E573" s="35"/>
      <c r="F573" s="35"/>
      <c r="G573" s="35"/>
      <c r="H573" s="35"/>
      <c r="I573" s="35"/>
      <c r="J573" s="35"/>
      <c r="K573" s="35"/>
      <c r="L573" s="35"/>
      <c r="M573" s="35"/>
      <c r="N573" s="35"/>
    </row>
    <row r="574" spans="1:14" ht="15.75" hidden="1">
      <c r="A574" s="35"/>
      <c r="B574" s="35"/>
      <c r="C574" s="35"/>
      <c r="D574" s="35"/>
      <c r="E574" s="35"/>
      <c r="F574" s="35"/>
      <c r="G574" s="35"/>
      <c r="H574" s="35"/>
      <c r="I574" s="35"/>
      <c r="J574" s="35"/>
      <c r="K574" s="35"/>
      <c r="L574" s="35"/>
      <c r="M574" s="35"/>
      <c r="N574" s="35"/>
    </row>
    <row r="575" spans="1:14" ht="15.75" hidden="1">
      <c r="A575" s="35"/>
      <c r="B575" s="35"/>
      <c r="C575" s="35"/>
      <c r="D575" s="35"/>
      <c r="E575" s="35"/>
      <c r="F575" s="35"/>
      <c r="G575" s="35"/>
      <c r="H575" s="35"/>
      <c r="I575" s="35"/>
      <c r="J575" s="35"/>
      <c r="K575" s="35"/>
      <c r="L575" s="35"/>
      <c r="M575" s="35"/>
      <c r="N575" s="35"/>
    </row>
    <row r="576" spans="1:14" ht="15.75" hidden="1">
      <c r="A576" s="35"/>
      <c r="B576" s="35"/>
      <c r="C576" s="35"/>
      <c r="D576" s="35"/>
      <c r="E576" s="35"/>
      <c r="F576" s="35"/>
      <c r="G576" s="35"/>
      <c r="H576" s="35"/>
      <c r="I576" s="35"/>
      <c r="J576" s="35"/>
      <c r="K576" s="35"/>
      <c r="L576" s="35"/>
      <c r="M576" s="35"/>
      <c r="N576" s="35"/>
    </row>
    <row r="577" spans="1:14" ht="15.75" hidden="1">
      <c r="A577" s="35"/>
      <c r="B577" s="35"/>
      <c r="C577" s="35"/>
      <c r="D577" s="35"/>
      <c r="E577" s="35"/>
      <c r="F577" s="35"/>
      <c r="G577" s="35"/>
      <c r="H577" s="35"/>
      <c r="I577" s="35"/>
      <c r="J577" s="35"/>
      <c r="K577" s="35"/>
      <c r="L577" s="35"/>
      <c r="M577" s="35"/>
      <c r="N577" s="35"/>
    </row>
    <row r="578" spans="1:14" ht="15.75" hidden="1">
      <c r="A578" s="35"/>
      <c r="B578" s="35"/>
      <c r="C578" s="35"/>
      <c r="D578" s="35"/>
      <c r="E578" s="35"/>
      <c r="F578" s="35"/>
      <c r="G578" s="35"/>
      <c r="H578" s="35"/>
      <c r="I578" s="35"/>
      <c r="J578" s="35"/>
      <c r="K578" s="35"/>
      <c r="L578" s="35"/>
      <c r="M578" s="35"/>
      <c r="N578" s="35"/>
    </row>
    <row r="579" spans="1:14" ht="15.75" hidden="1">
      <c r="A579" s="35"/>
      <c r="B579" s="35"/>
      <c r="C579" s="35"/>
      <c r="D579" s="35"/>
      <c r="E579" s="35"/>
      <c r="F579" s="35"/>
      <c r="G579" s="35"/>
      <c r="H579" s="35"/>
      <c r="I579" s="35"/>
      <c r="J579" s="35"/>
      <c r="K579" s="35"/>
      <c r="L579" s="35"/>
      <c r="M579" s="35"/>
      <c r="N579" s="35"/>
    </row>
    <row r="580" spans="1:14" ht="15.75" hidden="1">
      <c r="A580" s="35"/>
      <c r="B580" s="35"/>
      <c r="C580" s="35"/>
      <c r="D580" s="35"/>
      <c r="E580" s="35"/>
      <c r="F580" s="35"/>
      <c r="G580" s="35"/>
      <c r="H580" s="35"/>
      <c r="I580" s="35"/>
      <c r="J580" s="35"/>
      <c r="K580" s="35"/>
      <c r="L580" s="35"/>
      <c r="M580" s="35"/>
      <c r="N580" s="35"/>
    </row>
    <row r="581" spans="1:14" ht="15.75" hidden="1">
      <c r="A581" s="35"/>
      <c r="B581" s="35"/>
      <c r="C581" s="35"/>
      <c r="D581" s="35"/>
      <c r="E581" s="35"/>
      <c r="F581" s="35"/>
      <c r="G581" s="35"/>
      <c r="H581" s="35"/>
      <c r="I581" s="35"/>
      <c r="J581" s="35"/>
      <c r="K581" s="35"/>
      <c r="L581" s="35"/>
      <c r="M581" s="35"/>
      <c r="N581" s="35"/>
    </row>
    <row r="582" spans="1:14" ht="15.75" hidden="1">
      <c r="A582" s="35"/>
      <c r="B582" s="35"/>
      <c r="C582" s="35"/>
      <c r="D582" s="35"/>
      <c r="E582" s="35"/>
      <c r="F582" s="35"/>
      <c r="G582" s="35"/>
      <c r="H582" s="35"/>
      <c r="I582" s="35"/>
      <c r="J582" s="35"/>
      <c r="K582" s="35"/>
      <c r="L582" s="35"/>
      <c r="M582" s="35"/>
      <c r="N582" s="35"/>
    </row>
    <row r="583" spans="1:14" ht="15.75" hidden="1">
      <c r="A583" s="35"/>
      <c r="B583" s="35"/>
      <c r="C583" s="35"/>
      <c r="D583" s="35"/>
      <c r="E583" s="35"/>
      <c r="F583" s="35"/>
      <c r="G583" s="35"/>
      <c r="H583" s="35"/>
      <c r="I583" s="35"/>
      <c r="J583" s="35"/>
      <c r="K583" s="35"/>
      <c r="L583" s="35"/>
      <c r="M583" s="35"/>
      <c r="N583" s="35"/>
    </row>
    <row r="584" spans="1:14" ht="15.75" hidden="1">
      <c r="A584" s="35"/>
      <c r="B584" s="35"/>
      <c r="C584" s="35"/>
      <c r="D584" s="35"/>
      <c r="E584" s="35"/>
      <c r="F584" s="35"/>
      <c r="G584" s="35"/>
      <c r="H584" s="35"/>
      <c r="I584" s="35"/>
      <c r="J584" s="35"/>
      <c r="K584" s="35"/>
      <c r="L584" s="35"/>
      <c r="M584" s="35"/>
      <c r="N584" s="35"/>
    </row>
    <row r="585" spans="1:14" ht="15.75" hidden="1">
      <c r="A585" s="35"/>
      <c r="B585" s="35"/>
      <c r="C585" s="35"/>
      <c r="D585" s="35"/>
      <c r="E585" s="35"/>
      <c r="F585" s="35"/>
      <c r="G585" s="35"/>
      <c r="H585" s="35"/>
      <c r="I585" s="35"/>
      <c r="J585" s="35"/>
      <c r="K585" s="35"/>
      <c r="L585" s="35"/>
      <c r="M585" s="35"/>
      <c r="N585" s="35"/>
    </row>
    <row r="586" spans="1:14" ht="15.75" hidden="1">
      <c r="A586" s="35"/>
      <c r="B586" s="35"/>
      <c r="C586" s="35"/>
      <c r="D586" s="35"/>
      <c r="E586" s="35"/>
      <c r="F586" s="35"/>
      <c r="G586" s="35"/>
      <c r="H586" s="35"/>
      <c r="I586" s="35"/>
      <c r="J586" s="35"/>
      <c r="K586" s="35"/>
      <c r="L586" s="35"/>
      <c r="M586" s="35"/>
      <c r="N586" s="35"/>
    </row>
    <row r="587" spans="1:14" ht="15.75" hidden="1">
      <c r="A587" s="35"/>
      <c r="B587" s="35"/>
      <c r="C587" s="35"/>
      <c r="D587" s="35"/>
      <c r="E587" s="35"/>
      <c r="F587" s="35"/>
      <c r="G587" s="35"/>
      <c r="H587" s="35"/>
      <c r="I587" s="35"/>
      <c r="J587" s="35"/>
      <c r="K587" s="35"/>
      <c r="L587" s="35"/>
      <c r="M587" s="35"/>
      <c r="N587" s="35"/>
    </row>
    <row r="588" spans="1:14" ht="15.75" hidden="1">
      <c r="A588" s="35"/>
      <c r="B588" s="35"/>
      <c r="C588" s="35"/>
      <c r="D588" s="35"/>
      <c r="E588" s="35"/>
      <c r="F588" s="35"/>
      <c r="G588" s="35"/>
      <c r="H588" s="35"/>
      <c r="I588" s="35"/>
      <c r="J588" s="35"/>
      <c r="K588" s="35"/>
      <c r="L588" s="35"/>
      <c r="M588" s="35"/>
      <c r="N588" s="35"/>
    </row>
    <row r="589" spans="1:14" ht="15.75" hidden="1">
      <c r="A589" s="35"/>
      <c r="B589" s="35"/>
      <c r="C589" s="35"/>
      <c r="D589" s="35"/>
      <c r="E589" s="35"/>
      <c r="F589" s="35"/>
      <c r="G589" s="35"/>
      <c r="H589" s="35"/>
      <c r="I589" s="35"/>
      <c r="J589" s="35"/>
      <c r="K589" s="35"/>
      <c r="L589" s="35"/>
      <c r="M589" s="35"/>
      <c r="N589" s="35"/>
    </row>
    <row r="590" spans="1:14" ht="15.75" hidden="1">
      <c r="A590" s="35"/>
      <c r="B590" s="35"/>
      <c r="C590" s="35"/>
      <c r="D590" s="35"/>
      <c r="E590" s="35"/>
      <c r="F590" s="35"/>
      <c r="G590" s="35"/>
      <c r="H590" s="35"/>
      <c r="I590" s="35"/>
      <c r="J590" s="35"/>
      <c r="K590" s="35"/>
      <c r="L590" s="35"/>
      <c r="M590" s="35"/>
      <c r="N590" s="35"/>
    </row>
    <row r="591" spans="1:14" ht="15.75" hidden="1">
      <c r="A591" s="35"/>
      <c r="B591" s="35"/>
      <c r="C591" s="35"/>
      <c r="D591" s="35"/>
      <c r="E591" s="35"/>
      <c r="F591" s="35"/>
      <c r="G591" s="35"/>
      <c r="H591" s="35"/>
      <c r="I591" s="35"/>
      <c r="J591" s="35"/>
      <c r="K591" s="35"/>
      <c r="L591" s="35"/>
      <c r="M591" s="35"/>
      <c r="N591" s="35"/>
    </row>
    <row r="592" spans="1:14" ht="15.75" hidden="1">
      <c r="A592" s="35"/>
      <c r="B592" s="35"/>
      <c r="C592" s="35"/>
      <c r="D592" s="35"/>
      <c r="E592" s="35"/>
      <c r="F592" s="35"/>
      <c r="G592" s="35"/>
      <c r="H592" s="35"/>
      <c r="I592" s="35"/>
      <c r="J592" s="35"/>
      <c r="K592" s="35"/>
      <c r="L592" s="35"/>
      <c r="M592" s="35"/>
      <c r="N592" s="35"/>
    </row>
    <row r="593" spans="1:14" ht="15.75" hidden="1">
      <c r="A593" s="35"/>
      <c r="B593" s="35"/>
      <c r="C593" s="35"/>
      <c r="D593" s="35"/>
      <c r="E593" s="35"/>
      <c r="F593" s="35"/>
      <c r="G593" s="35"/>
      <c r="H593" s="35"/>
      <c r="I593" s="35"/>
      <c r="J593" s="35"/>
      <c r="K593" s="35"/>
      <c r="L593" s="35"/>
      <c r="M593" s="35"/>
      <c r="N593" s="35"/>
    </row>
    <row r="594" spans="1:14" ht="15.75" hidden="1">
      <c r="A594" s="35"/>
      <c r="B594" s="35"/>
      <c r="C594" s="35"/>
      <c r="D594" s="35"/>
      <c r="E594" s="35"/>
      <c r="F594" s="35"/>
      <c r="G594" s="35"/>
      <c r="H594" s="35"/>
      <c r="I594" s="35"/>
      <c r="J594" s="35"/>
      <c r="K594" s="35"/>
      <c r="L594" s="35"/>
      <c r="M594" s="35"/>
      <c r="N594" s="35"/>
    </row>
    <row r="595" spans="1:14" ht="15.75" hidden="1">
      <c r="A595" s="35"/>
      <c r="B595" s="35"/>
      <c r="C595" s="35"/>
      <c r="D595" s="35"/>
      <c r="E595" s="35"/>
      <c r="F595" s="35"/>
      <c r="G595" s="35"/>
      <c r="H595" s="35"/>
      <c r="I595" s="35"/>
      <c r="J595" s="35"/>
      <c r="K595" s="35"/>
      <c r="L595" s="35"/>
      <c r="M595" s="35"/>
      <c r="N595" s="35"/>
    </row>
    <row r="596" spans="1:14" ht="15.75" hidden="1">
      <c r="A596" s="35"/>
      <c r="B596" s="35"/>
      <c r="C596" s="35"/>
      <c r="D596" s="35"/>
      <c r="E596" s="35"/>
      <c r="F596" s="35"/>
      <c r="G596" s="35"/>
      <c r="H596" s="35"/>
      <c r="I596" s="35"/>
      <c r="J596" s="35"/>
      <c r="K596" s="35"/>
      <c r="L596" s="35"/>
      <c r="M596" s="35"/>
      <c r="N596" s="35"/>
    </row>
    <row r="597" spans="1:14" ht="15.75" hidden="1">
      <c r="A597" s="35"/>
      <c r="B597" s="35"/>
      <c r="C597" s="35"/>
      <c r="D597" s="35"/>
      <c r="E597" s="35"/>
      <c r="F597" s="35"/>
      <c r="G597" s="35"/>
      <c r="H597" s="35"/>
      <c r="I597" s="35"/>
      <c r="J597" s="35"/>
      <c r="K597" s="35"/>
      <c r="L597" s="35"/>
      <c r="M597" s="35"/>
      <c r="N597" s="35"/>
    </row>
    <row r="598" spans="1:14" ht="15.75" hidden="1">
      <c r="A598" s="35"/>
      <c r="B598" s="35"/>
      <c r="C598" s="35"/>
      <c r="D598" s="35"/>
      <c r="E598" s="35"/>
      <c r="F598" s="35"/>
      <c r="G598" s="35"/>
      <c r="H598" s="35"/>
      <c r="I598" s="35"/>
      <c r="J598" s="35"/>
      <c r="K598" s="35"/>
      <c r="L598" s="35"/>
      <c r="M598" s="35"/>
      <c r="N598" s="35"/>
    </row>
    <row r="599" spans="1:14" ht="15.75" hidden="1">
      <c r="A599" s="35"/>
      <c r="B599" s="35"/>
      <c r="C599" s="35"/>
      <c r="D599" s="35"/>
      <c r="E599" s="35"/>
      <c r="F599" s="35"/>
      <c r="G599" s="35"/>
      <c r="H599" s="35"/>
      <c r="I599" s="35"/>
      <c r="J599" s="35"/>
      <c r="K599" s="35"/>
      <c r="L599" s="35"/>
      <c r="M599" s="35"/>
      <c r="N599" s="35"/>
    </row>
    <row r="600" spans="1:14" ht="15.75" hidden="1">
      <c r="A600" s="35"/>
      <c r="B600" s="35"/>
      <c r="C600" s="35"/>
      <c r="D600" s="35"/>
      <c r="E600" s="35"/>
      <c r="F600" s="35"/>
      <c r="G600" s="35"/>
      <c r="H600" s="35"/>
      <c r="I600" s="35"/>
      <c r="J600" s="35"/>
      <c r="K600" s="35"/>
      <c r="L600" s="35"/>
      <c r="M600" s="35"/>
      <c r="N600" s="35"/>
    </row>
    <row r="601" spans="1:14" ht="15.75" hidden="1">
      <c r="A601" s="35"/>
      <c r="B601" s="35"/>
      <c r="C601" s="35"/>
      <c r="D601" s="35"/>
      <c r="E601" s="35"/>
      <c r="F601" s="35"/>
      <c r="G601" s="35"/>
      <c r="H601" s="35"/>
      <c r="I601" s="35"/>
      <c r="J601" s="35"/>
      <c r="K601" s="35"/>
      <c r="L601" s="35"/>
      <c r="M601" s="35"/>
      <c r="N601" s="35"/>
    </row>
    <row r="602" spans="1:14" ht="15.75" hidden="1">
      <c r="A602" s="35"/>
      <c r="B602" s="35"/>
      <c r="C602" s="35"/>
      <c r="D602" s="35"/>
      <c r="E602" s="35"/>
      <c r="F602" s="35"/>
      <c r="G602" s="35"/>
      <c r="H602" s="35"/>
      <c r="I602" s="35"/>
      <c r="J602" s="35"/>
      <c r="K602" s="35"/>
      <c r="L602" s="35"/>
      <c r="M602" s="35"/>
      <c r="N602" s="35"/>
    </row>
    <row r="603" spans="1:14" ht="15.75" hidden="1">
      <c r="A603" s="35"/>
      <c r="B603" s="35"/>
      <c r="C603" s="35"/>
      <c r="D603" s="35"/>
      <c r="E603" s="35"/>
      <c r="F603" s="35"/>
      <c r="G603" s="35"/>
      <c r="H603" s="35"/>
      <c r="I603" s="35"/>
      <c r="J603" s="35"/>
      <c r="K603" s="35"/>
      <c r="L603" s="35"/>
      <c r="M603" s="35"/>
      <c r="N603" s="35"/>
    </row>
    <row r="604" spans="1:14" ht="15.75" hidden="1">
      <c r="A604" s="35"/>
      <c r="B604" s="35"/>
      <c r="C604" s="35"/>
      <c r="D604" s="35"/>
      <c r="E604" s="35"/>
      <c r="F604" s="35"/>
      <c r="G604" s="35"/>
      <c r="H604" s="35"/>
      <c r="I604" s="35"/>
      <c r="J604" s="35"/>
      <c r="K604" s="35"/>
      <c r="L604" s="35"/>
      <c r="M604" s="35"/>
      <c r="N604" s="35"/>
    </row>
    <row r="605" spans="1:14" ht="15.75" hidden="1">
      <c r="A605" s="35"/>
      <c r="B605" s="35"/>
      <c r="C605" s="35"/>
      <c r="D605" s="35"/>
      <c r="E605" s="35"/>
      <c r="F605" s="35"/>
      <c r="G605" s="35"/>
      <c r="H605" s="35"/>
      <c r="I605" s="35"/>
      <c r="J605" s="35"/>
      <c r="K605" s="35"/>
      <c r="L605" s="35"/>
      <c r="M605" s="35"/>
      <c r="N605" s="35"/>
    </row>
    <row r="606" spans="1:14" ht="15.75" hidden="1">
      <c r="A606" s="35"/>
      <c r="B606" s="35"/>
      <c r="C606" s="35"/>
      <c r="D606" s="35"/>
      <c r="E606" s="35"/>
      <c r="F606" s="35"/>
      <c r="G606" s="35"/>
      <c r="H606" s="35"/>
      <c r="I606" s="35"/>
      <c r="J606" s="35"/>
      <c r="K606" s="35"/>
      <c r="L606" s="35"/>
      <c r="M606" s="35"/>
      <c r="N606" s="35"/>
    </row>
    <row r="607" spans="1:14" ht="15.75" hidden="1">
      <c r="A607" s="35"/>
      <c r="B607" s="35"/>
      <c r="C607" s="35"/>
      <c r="D607" s="35"/>
      <c r="E607" s="35"/>
      <c r="F607" s="35"/>
      <c r="G607" s="35"/>
      <c r="H607" s="35"/>
      <c r="I607" s="35"/>
      <c r="J607" s="35"/>
      <c r="K607" s="35"/>
      <c r="L607" s="35"/>
      <c r="M607" s="35"/>
      <c r="N607" s="35"/>
    </row>
    <row r="608" spans="1:14" ht="15.75" hidden="1">
      <c r="A608" s="35"/>
      <c r="B608" s="35"/>
      <c r="C608" s="35"/>
      <c r="D608" s="35"/>
      <c r="E608" s="35"/>
      <c r="F608" s="35"/>
      <c r="G608" s="35"/>
      <c r="H608" s="35"/>
      <c r="I608" s="35"/>
      <c r="J608" s="35"/>
      <c r="K608" s="35"/>
      <c r="L608" s="35"/>
      <c r="M608" s="35"/>
      <c r="N608" s="35"/>
    </row>
    <row r="609" spans="1:14" ht="15.75" hidden="1">
      <c r="A609" s="35"/>
      <c r="B609" s="35"/>
      <c r="C609" s="35"/>
      <c r="D609" s="35"/>
      <c r="E609" s="35"/>
      <c r="F609" s="35"/>
      <c r="G609" s="35"/>
      <c r="H609" s="35"/>
      <c r="I609" s="35"/>
      <c r="J609" s="35"/>
      <c r="K609" s="35"/>
      <c r="L609" s="35"/>
      <c r="M609" s="35"/>
      <c r="N609" s="35"/>
    </row>
    <row r="610" spans="1:14" ht="15.75" hidden="1">
      <c r="A610" s="35"/>
      <c r="B610" s="35"/>
      <c r="C610" s="35"/>
      <c r="D610" s="35"/>
      <c r="E610" s="35"/>
      <c r="F610" s="35"/>
      <c r="G610" s="35"/>
      <c r="H610" s="35"/>
      <c r="I610" s="35"/>
      <c r="J610" s="35"/>
      <c r="K610" s="35"/>
      <c r="L610" s="35"/>
      <c r="M610" s="35"/>
      <c r="N610" s="35"/>
    </row>
    <row r="611" spans="1:14" ht="15.75" hidden="1">
      <c r="A611" s="35"/>
      <c r="B611" s="35"/>
      <c r="C611" s="35"/>
      <c r="D611" s="35"/>
      <c r="E611" s="35"/>
      <c r="F611" s="35"/>
      <c r="G611" s="35"/>
      <c r="H611" s="35"/>
      <c r="I611" s="35"/>
      <c r="J611" s="35"/>
      <c r="K611" s="35"/>
      <c r="L611" s="35"/>
      <c r="M611" s="35"/>
      <c r="N611" s="35"/>
    </row>
    <row r="612" spans="1:14" ht="15.75" hidden="1">
      <c r="A612" s="35"/>
      <c r="B612" s="35"/>
      <c r="C612" s="35"/>
      <c r="D612" s="35"/>
      <c r="E612" s="35"/>
      <c r="F612" s="35"/>
      <c r="G612" s="35"/>
      <c r="H612" s="35"/>
      <c r="I612" s="35"/>
      <c r="J612" s="35"/>
      <c r="K612" s="35"/>
      <c r="L612" s="35"/>
      <c r="M612" s="35"/>
      <c r="N612" s="35"/>
    </row>
    <row r="613" spans="1:14" ht="15.75" hidden="1">
      <c r="A613" s="35"/>
      <c r="B613" s="35"/>
      <c r="C613" s="35"/>
      <c r="D613" s="35"/>
      <c r="E613" s="35"/>
      <c r="F613" s="35"/>
      <c r="G613" s="35"/>
      <c r="H613" s="35"/>
      <c r="I613" s="35"/>
      <c r="J613" s="35"/>
      <c r="K613" s="35"/>
      <c r="L613" s="35"/>
      <c r="M613" s="35"/>
      <c r="N613" s="35"/>
    </row>
    <row r="614" spans="1:14" ht="15.75" hidden="1">
      <c r="A614" s="35"/>
      <c r="B614" s="35"/>
      <c r="C614" s="35"/>
      <c r="D614" s="35"/>
      <c r="E614" s="35"/>
      <c r="F614" s="35"/>
      <c r="G614" s="35"/>
      <c r="H614" s="35"/>
      <c r="I614" s="35"/>
      <c r="J614" s="35"/>
      <c r="K614" s="35"/>
      <c r="L614" s="35"/>
      <c r="M614" s="35"/>
      <c r="N614" s="35"/>
    </row>
    <row r="615" spans="1:14" ht="15.75" hidden="1">
      <c r="A615" s="35"/>
      <c r="B615" s="35"/>
      <c r="C615" s="35"/>
      <c r="D615" s="35"/>
      <c r="E615" s="35"/>
      <c r="F615" s="35"/>
      <c r="G615" s="35"/>
      <c r="H615" s="35"/>
      <c r="I615" s="35"/>
      <c r="J615" s="35"/>
      <c r="K615" s="35"/>
      <c r="L615" s="35"/>
      <c r="M615" s="35"/>
      <c r="N615" s="35"/>
    </row>
    <row r="616" spans="1:14" ht="15.75" hidden="1">
      <c r="A616" s="35"/>
      <c r="B616" s="35"/>
      <c r="C616" s="35"/>
      <c r="D616" s="35"/>
      <c r="E616" s="35"/>
      <c r="F616" s="35"/>
      <c r="G616" s="35"/>
      <c r="H616" s="35"/>
      <c r="I616" s="35"/>
      <c r="J616" s="35"/>
      <c r="K616" s="35"/>
      <c r="L616" s="35"/>
      <c r="M616" s="35"/>
      <c r="N616" s="35"/>
    </row>
    <row r="617" spans="1:14" ht="15.75" hidden="1">
      <c r="A617" s="35"/>
      <c r="B617" s="35"/>
      <c r="C617" s="35"/>
      <c r="D617" s="35"/>
      <c r="E617" s="35"/>
      <c r="F617" s="35"/>
      <c r="G617" s="35"/>
      <c r="H617" s="35"/>
      <c r="I617" s="35"/>
      <c r="J617" s="35"/>
      <c r="K617" s="35"/>
      <c r="L617" s="35"/>
      <c r="M617" s="35"/>
      <c r="N617" s="35"/>
    </row>
    <row r="618" spans="1:14" ht="15.75" hidden="1">
      <c r="A618" s="35"/>
      <c r="B618" s="35"/>
      <c r="C618" s="35"/>
      <c r="D618" s="35"/>
      <c r="E618" s="35"/>
      <c r="F618" s="35"/>
      <c r="G618" s="35"/>
      <c r="H618" s="35"/>
      <c r="I618" s="35"/>
      <c r="J618" s="35"/>
      <c r="K618" s="35"/>
      <c r="L618" s="35"/>
      <c r="M618" s="35"/>
      <c r="N618" s="35"/>
    </row>
    <row r="619" spans="1:14" ht="15.75" hidden="1">
      <c r="A619" s="35"/>
      <c r="B619" s="35"/>
      <c r="C619" s="35"/>
      <c r="D619" s="35"/>
      <c r="E619" s="35"/>
      <c r="F619" s="35"/>
      <c r="G619" s="35"/>
      <c r="H619" s="35"/>
      <c r="I619" s="35"/>
      <c r="J619" s="35"/>
      <c r="K619" s="35"/>
      <c r="L619" s="35"/>
      <c r="M619" s="35"/>
      <c r="N619" s="35"/>
    </row>
    <row r="620" spans="1:14" ht="15.75" hidden="1">
      <c r="A620" s="35"/>
      <c r="B620" s="35"/>
      <c r="C620" s="35"/>
      <c r="D620" s="35"/>
      <c r="E620" s="35"/>
      <c r="F620" s="35"/>
      <c r="G620" s="35"/>
      <c r="H620" s="35"/>
      <c r="I620" s="35"/>
      <c r="J620" s="35"/>
      <c r="K620" s="35"/>
      <c r="L620" s="35"/>
      <c r="M620" s="35"/>
      <c r="N620" s="35"/>
    </row>
    <row r="621" spans="1:14" ht="15.75" hidden="1">
      <c r="A621" s="35"/>
      <c r="B621" s="35"/>
      <c r="C621" s="35"/>
      <c r="D621" s="35"/>
      <c r="E621" s="35"/>
      <c r="F621" s="35"/>
      <c r="G621" s="35"/>
      <c r="H621" s="35"/>
      <c r="I621" s="35"/>
      <c r="J621" s="35"/>
      <c r="K621" s="35"/>
      <c r="L621" s="35"/>
      <c r="M621" s="35"/>
      <c r="N621" s="35"/>
    </row>
    <row r="622" spans="1:14" ht="15.75" hidden="1">
      <c r="A622" s="35"/>
      <c r="B622" s="35"/>
      <c r="C622" s="35"/>
      <c r="D622" s="35"/>
      <c r="E622" s="35"/>
      <c r="F622" s="35"/>
      <c r="G622" s="35"/>
      <c r="H622" s="35"/>
      <c r="I622" s="35"/>
      <c r="J622" s="35"/>
      <c r="K622" s="35"/>
      <c r="L622" s="35"/>
      <c r="M622" s="35"/>
      <c r="N622" s="35"/>
    </row>
    <row r="623" spans="1:14" ht="15.75" hidden="1">
      <c r="A623" s="35"/>
      <c r="B623" s="35"/>
      <c r="C623" s="35"/>
      <c r="D623" s="35"/>
      <c r="E623" s="35"/>
      <c r="F623" s="35"/>
      <c r="G623" s="35"/>
      <c r="H623" s="35"/>
      <c r="I623" s="35"/>
      <c r="J623" s="35"/>
      <c r="K623" s="35"/>
      <c r="L623" s="35"/>
      <c r="M623" s="35"/>
      <c r="N623" s="35"/>
    </row>
    <row r="624" spans="1:14" ht="15.75" hidden="1">
      <c r="A624" s="35"/>
      <c r="B624" s="35"/>
      <c r="C624" s="35"/>
      <c r="D624" s="35"/>
      <c r="E624" s="35"/>
      <c r="F624" s="35"/>
      <c r="G624" s="35"/>
      <c r="H624" s="35"/>
      <c r="I624" s="35"/>
      <c r="J624" s="35"/>
      <c r="K624" s="35"/>
      <c r="L624" s="35"/>
      <c r="M624" s="35"/>
      <c r="N624" s="35"/>
    </row>
    <row r="625" spans="1:14" ht="15.75" hidden="1">
      <c r="A625" s="35"/>
      <c r="B625" s="35"/>
      <c r="C625" s="35"/>
      <c r="D625" s="35"/>
      <c r="E625" s="35"/>
      <c r="F625" s="35"/>
      <c r="G625" s="35"/>
      <c r="H625" s="35"/>
      <c r="I625" s="35"/>
      <c r="J625" s="35"/>
      <c r="K625" s="35"/>
      <c r="L625" s="35"/>
      <c r="M625" s="35"/>
      <c r="N625" s="35"/>
    </row>
    <row r="626" spans="1:14" ht="15.75" hidden="1">
      <c r="A626" s="35"/>
      <c r="B626" s="35"/>
      <c r="C626" s="35"/>
      <c r="D626" s="35"/>
      <c r="E626" s="35"/>
      <c r="F626" s="35"/>
      <c r="G626" s="35"/>
      <c r="H626" s="35"/>
      <c r="I626" s="35"/>
      <c r="J626" s="35"/>
      <c r="K626" s="35"/>
      <c r="L626" s="35"/>
      <c r="M626" s="35"/>
      <c r="N626" s="35"/>
    </row>
    <row r="627" spans="1:14" ht="15.75" hidden="1">
      <c r="A627" s="35"/>
      <c r="B627" s="35"/>
      <c r="C627" s="35"/>
      <c r="D627" s="35"/>
      <c r="E627" s="35"/>
      <c r="F627" s="35"/>
      <c r="G627" s="35"/>
      <c r="H627" s="35"/>
      <c r="I627" s="35"/>
      <c r="J627" s="35"/>
      <c r="K627" s="35"/>
      <c r="L627" s="35"/>
      <c r="M627" s="35"/>
      <c r="N627" s="35"/>
    </row>
    <row r="628" spans="1:14" ht="15.75">
      <c r="A628" s="35"/>
      <c r="B628" s="35"/>
      <c r="C628" s="35"/>
      <c r="D628" s="35"/>
      <c r="E628" s="35"/>
      <c r="F628" s="35"/>
      <c r="G628" s="35"/>
      <c r="H628" s="35"/>
      <c r="I628" s="35"/>
      <c r="J628" s="35"/>
      <c r="K628" s="35"/>
      <c r="L628" s="35"/>
      <c r="M628" s="35"/>
      <c r="N628" s="35"/>
    </row>
    <row r="629" spans="1:14" ht="15.75">
      <c r="A629" s="35"/>
      <c r="B629" s="35"/>
      <c r="C629" s="35"/>
      <c r="D629" s="35"/>
      <c r="E629" s="35"/>
      <c r="F629" s="35"/>
      <c r="G629" s="35"/>
      <c r="H629" s="35"/>
      <c r="I629" s="35"/>
      <c r="J629" s="35"/>
      <c r="K629" s="35"/>
      <c r="L629" s="35"/>
      <c r="M629" s="35"/>
      <c r="N629" s="35"/>
    </row>
    <row r="630" spans="1:14" ht="15.75">
      <c r="A630" s="35"/>
      <c r="B630" s="35"/>
      <c r="C630" s="35"/>
      <c r="D630" s="35"/>
      <c r="E630" s="35"/>
      <c r="F630" s="35"/>
      <c r="G630" s="35"/>
      <c r="H630" s="35"/>
      <c r="I630" s="35"/>
      <c r="J630" s="35"/>
      <c r="K630" s="35"/>
      <c r="L630" s="35"/>
      <c r="M630" s="35"/>
      <c r="N630" s="35"/>
    </row>
    <row r="631" spans="1:14" ht="15.75">
      <c r="A631" s="35"/>
      <c r="B631" s="35"/>
      <c r="C631" s="35"/>
      <c r="D631" s="35"/>
      <c r="E631" s="35"/>
      <c r="F631" s="35"/>
      <c r="G631" s="35"/>
      <c r="H631" s="35"/>
      <c r="I631" s="35"/>
      <c r="J631" s="35"/>
      <c r="K631" s="35"/>
      <c r="L631" s="35"/>
      <c r="M631" s="35"/>
      <c r="N631" s="35"/>
    </row>
    <row r="632" spans="1:14" ht="15.75">
      <c r="A632" s="35"/>
      <c r="B632" s="35"/>
      <c r="C632" s="35"/>
      <c r="D632" s="35"/>
      <c r="E632" s="35"/>
      <c r="F632" s="35"/>
      <c r="G632" s="35"/>
      <c r="H632" s="35"/>
      <c r="I632" s="35"/>
      <c r="J632" s="35"/>
      <c r="K632" s="35"/>
      <c r="L632" s="35"/>
      <c r="M632" s="35"/>
      <c r="N632" s="35"/>
    </row>
    <row r="633" spans="1:14" ht="15.75">
      <c r="A633" s="35"/>
      <c r="B633" s="35"/>
      <c r="C633" s="35"/>
      <c r="D633" s="35"/>
      <c r="E633" s="35"/>
      <c r="F633" s="35"/>
      <c r="G633" s="35"/>
      <c r="H633" s="35"/>
      <c r="I633" s="35"/>
      <c r="J633" s="35"/>
      <c r="K633" s="35"/>
      <c r="L633" s="35"/>
      <c r="M633" s="35"/>
      <c r="N633" s="35"/>
    </row>
    <row r="634" spans="1:14" ht="15.75">
      <c r="A634" s="35"/>
      <c r="B634" s="35"/>
      <c r="C634" s="35"/>
      <c r="D634" s="35"/>
      <c r="E634" s="35"/>
      <c r="F634" s="35"/>
      <c r="G634" s="35"/>
      <c r="H634" s="35"/>
      <c r="I634" s="35"/>
      <c r="J634" s="35"/>
      <c r="K634" s="35"/>
      <c r="L634" s="35"/>
      <c r="M634" s="35"/>
      <c r="N634" s="35"/>
    </row>
    <row r="635" spans="1:14" ht="15.75">
      <c r="A635" s="35"/>
      <c r="B635" s="35"/>
      <c r="C635" s="35"/>
      <c r="D635" s="35"/>
      <c r="E635" s="35"/>
      <c r="F635" s="35"/>
      <c r="G635" s="35"/>
      <c r="H635" s="35"/>
      <c r="I635" s="35"/>
      <c r="J635" s="35"/>
      <c r="K635" s="35"/>
      <c r="L635" s="35"/>
      <c r="M635" s="35"/>
      <c r="N635" s="35"/>
    </row>
    <row r="636" spans="1:14" ht="15.75">
      <c r="A636" s="35"/>
      <c r="B636" s="35"/>
      <c r="C636" s="35"/>
      <c r="D636" s="35"/>
      <c r="E636" s="35"/>
      <c r="F636" s="35"/>
      <c r="G636" s="35"/>
      <c r="H636" s="35"/>
      <c r="I636" s="35"/>
      <c r="J636" s="35"/>
      <c r="K636" s="35"/>
      <c r="L636" s="35"/>
      <c r="M636" s="35"/>
      <c r="N636" s="35"/>
    </row>
    <row r="637" spans="1:14" ht="15.75">
      <c r="A637" s="35"/>
      <c r="B637" s="35"/>
      <c r="C637" s="35"/>
      <c r="D637" s="35"/>
      <c r="E637" s="35"/>
      <c r="F637" s="35"/>
      <c r="G637" s="35"/>
      <c r="H637" s="35"/>
      <c r="I637" s="35"/>
      <c r="J637" s="35"/>
      <c r="K637" s="35"/>
      <c r="L637" s="35"/>
      <c r="M637" s="35"/>
      <c r="N637" s="35"/>
    </row>
  </sheetData>
  <sheetProtection/>
  <mergeCells count="39">
    <mergeCell ref="A1:C1"/>
    <mergeCell ref="A2:B2"/>
    <mergeCell ref="A121:B121"/>
    <mergeCell ref="A82:C82"/>
    <mergeCell ref="A44:C44"/>
    <mergeCell ref="A45:B45"/>
    <mergeCell ref="A46:B46"/>
    <mergeCell ref="A83:B83"/>
    <mergeCell ref="A120:C120"/>
    <mergeCell ref="A122:B122"/>
    <mergeCell ref="A160:C160"/>
    <mergeCell ref="A84:B84"/>
    <mergeCell ref="A161:B161"/>
    <mergeCell ref="A3:B3"/>
    <mergeCell ref="A278:B278"/>
    <mergeCell ref="A237:C237"/>
    <mergeCell ref="A199:C199"/>
    <mergeCell ref="A200:B200"/>
    <mergeCell ref="A162:B162"/>
    <mergeCell ref="A472:B472"/>
    <mergeCell ref="A431:B431"/>
    <mergeCell ref="A432:B432"/>
    <mergeCell ref="A470:C470"/>
    <mergeCell ref="A317:B317"/>
    <mergeCell ref="A394:C394"/>
    <mergeCell ref="A471:B471"/>
    <mergeCell ref="A352:C352"/>
    <mergeCell ref="A430:C430"/>
    <mergeCell ref="A353:B353"/>
    <mergeCell ref="A201:B201"/>
    <mergeCell ref="A315:C315"/>
    <mergeCell ref="A354:B354"/>
    <mergeCell ref="A395:B395"/>
    <mergeCell ref="A396:B396"/>
    <mergeCell ref="A316:B316"/>
    <mergeCell ref="A238:B238"/>
    <mergeCell ref="A239:B239"/>
    <mergeCell ref="A279:B279"/>
    <mergeCell ref="A277:C277"/>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DR64"/>
  <sheetViews>
    <sheetView showZeros="0" view="pageBreakPreview" zoomScaleSheetLayoutView="100" zoomScalePageLayoutView="0" workbookViewId="0" topLeftCell="A1">
      <pane xSplit="2" ySplit="9" topLeftCell="CA13" activePane="bottomRight" state="frozen"/>
      <selection pane="topLeft" activeCell="A1" sqref="A1"/>
      <selection pane="topRight" activeCell="C1" sqref="C1"/>
      <selection pane="bottomLeft" activeCell="A10" sqref="A10"/>
      <selection pane="bottomRight" activeCell="CD18" sqref="CD18:CD25"/>
    </sheetView>
  </sheetViews>
  <sheetFormatPr defaultColWidth="9.00390625" defaultRowHeight="15.75"/>
  <cols>
    <col min="1" max="1" width="4.875" style="421" customWidth="1"/>
    <col min="2" max="2" width="22.625" style="386" customWidth="1"/>
    <col min="3" max="3" width="11.00390625" style="741" customWidth="1"/>
    <col min="4" max="4" width="9.125" style="741" customWidth="1"/>
    <col min="5" max="5" width="8.375" style="741" customWidth="1"/>
    <col min="6" max="14" width="7.375" style="741" customWidth="1"/>
    <col min="15" max="15" width="7.125" style="741" customWidth="1"/>
    <col min="16" max="27" width="9.00390625" style="741" customWidth="1"/>
    <col min="28" max="28" width="17.875" style="741" customWidth="1"/>
    <col min="29" max="40" width="9.00390625" style="741" customWidth="1"/>
    <col min="41" max="41" width="22.50390625" style="741" customWidth="1"/>
    <col min="42" max="53" width="9.00390625" style="741" customWidth="1"/>
    <col min="54" max="54" width="17.50390625" style="741" customWidth="1"/>
    <col min="55" max="122" width="9.00390625" style="741" customWidth="1"/>
    <col min="123" max="16384" width="9.00390625" style="386" customWidth="1"/>
  </cols>
  <sheetData>
    <row r="1" spans="1:17" ht="21" customHeight="1">
      <c r="A1" s="1451" t="s">
        <v>29</v>
      </c>
      <c r="B1" s="1451"/>
      <c r="C1" s="740"/>
      <c r="D1" s="1452" t="s">
        <v>81</v>
      </c>
      <c r="E1" s="1452"/>
      <c r="F1" s="1452"/>
      <c r="G1" s="1452"/>
      <c r="H1" s="1452"/>
      <c r="I1" s="1452"/>
      <c r="J1" s="1452"/>
      <c r="K1" s="1452"/>
      <c r="L1" s="778"/>
      <c r="M1" s="1453" t="s">
        <v>661</v>
      </c>
      <c r="N1" s="1454"/>
      <c r="O1" s="1454"/>
      <c r="P1" s="1454"/>
      <c r="Q1" s="1454"/>
    </row>
    <row r="2" spans="1:17" ht="16.5" customHeight="1">
      <c r="A2" s="406" t="s">
        <v>338</v>
      </c>
      <c r="B2" s="406"/>
      <c r="C2" s="740"/>
      <c r="D2" s="1452" t="s">
        <v>180</v>
      </c>
      <c r="E2" s="1452"/>
      <c r="F2" s="1452"/>
      <c r="G2" s="1452"/>
      <c r="H2" s="1452"/>
      <c r="I2" s="1452"/>
      <c r="J2" s="1452"/>
      <c r="K2" s="1452"/>
      <c r="L2" s="744"/>
      <c r="M2" s="1454"/>
      <c r="N2" s="1454"/>
      <c r="O2" s="1454"/>
      <c r="P2" s="1454"/>
      <c r="Q2" s="1454"/>
    </row>
    <row r="3" spans="1:17" ht="16.5" customHeight="1">
      <c r="A3" s="406" t="s">
        <v>339</v>
      </c>
      <c r="B3" s="406"/>
      <c r="C3" s="740"/>
      <c r="D3" s="1455" t="str">
        <f>'Thong tin'!B3</f>
        <v>08 tháng / năm 2018</v>
      </c>
      <c r="E3" s="1455"/>
      <c r="F3" s="1455"/>
      <c r="G3" s="1455"/>
      <c r="H3" s="1455"/>
      <c r="I3" s="1455"/>
      <c r="J3" s="1455"/>
      <c r="K3" s="1455"/>
      <c r="L3" s="778"/>
      <c r="M3" s="1454"/>
      <c r="N3" s="1454"/>
      <c r="O3" s="1454"/>
      <c r="P3" s="1454"/>
      <c r="Q3" s="1454"/>
    </row>
    <row r="4" spans="1:17" ht="16.5" customHeight="1">
      <c r="A4" s="420" t="s">
        <v>118</v>
      </c>
      <c r="B4" s="420"/>
      <c r="C4" s="743"/>
      <c r="D4" s="744"/>
      <c r="E4" s="744"/>
      <c r="F4" s="743"/>
      <c r="G4" s="745"/>
      <c r="H4" s="745"/>
      <c r="I4" s="745"/>
      <c r="J4" s="743"/>
      <c r="K4" s="744"/>
      <c r="L4" s="744"/>
      <c r="M4" s="1454"/>
      <c r="N4" s="1454"/>
      <c r="O4" s="1454"/>
      <c r="P4" s="1454"/>
      <c r="Q4" s="1454"/>
    </row>
    <row r="5" spans="1:119" ht="16.5" customHeight="1">
      <c r="A5" s="410"/>
      <c r="B5" s="409"/>
      <c r="C5" s="747"/>
      <c r="D5" s="747"/>
      <c r="E5" s="747"/>
      <c r="F5" s="748"/>
      <c r="G5" s="749"/>
      <c r="H5" s="749"/>
      <c r="I5" s="749"/>
      <c r="J5" s="748"/>
      <c r="K5" s="750"/>
      <c r="L5" s="750"/>
      <c r="M5" s="750" t="s">
        <v>747</v>
      </c>
      <c r="N5" s="751"/>
      <c r="O5" s="751"/>
      <c r="P5" s="1445" t="s">
        <v>662</v>
      </c>
      <c r="Q5" s="1445"/>
      <c r="R5" s="1445"/>
      <c r="S5" s="1445"/>
      <c r="T5" s="1445"/>
      <c r="U5" s="1445"/>
      <c r="V5" s="1445"/>
      <c r="W5" s="1445"/>
      <c r="X5" s="1445"/>
      <c r="Y5" s="1445"/>
      <c r="Z5" s="1445"/>
      <c r="AA5" s="1445"/>
      <c r="AB5" s="1445"/>
      <c r="AC5" s="1449" t="s">
        <v>663</v>
      </c>
      <c r="AD5" s="1449"/>
      <c r="AE5" s="1449"/>
      <c r="AF5" s="1449"/>
      <c r="AG5" s="1449"/>
      <c r="AH5" s="1449"/>
      <c r="AI5" s="1449"/>
      <c r="AJ5" s="1449"/>
      <c r="AK5" s="1449"/>
      <c r="AL5" s="1449"/>
      <c r="AM5" s="1449"/>
      <c r="AN5" s="1449"/>
      <c r="AO5" s="1449"/>
      <c r="AP5" s="1444" t="s">
        <v>664</v>
      </c>
      <c r="AQ5" s="1444"/>
      <c r="AR5" s="1444"/>
      <c r="AS5" s="1444"/>
      <c r="AT5" s="1444"/>
      <c r="AU5" s="1444"/>
      <c r="AV5" s="1444"/>
      <c r="AW5" s="1444"/>
      <c r="AX5" s="1444"/>
      <c r="AY5" s="1444"/>
      <c r="AZ5" s="1444"/>
      <c r="BA5" s="1444"/>
      <c r="BB5" s="1444"/>
      <c r="BC5" s="1456" t="s">
        <v>665</v>
      </c>
      <c r="BD5" s="1456"/>
      <c r="BE5" s="1456"/>
      <c r="BF5" s="1456"/>
      <c r="BG5" s="1456"/>
      <c r="BH5" s="1456"/>
      <c r="BI5" s="1456"/>
      <c r="BJ5" s="1456"/>
      <c r="BK5" s="1456"/>
      <c r="BL5" s="1456"/>
      <c r="BM5" s="1456"/>
      <c r="BN5" s="1456"/>
      <c r="BO5" s="1456"/>
      <c r="BP5" s="1445" t="s">
        <v>666</v>
      </c>
      <c r="BQ5" s="1445"/>
      <c r="BR5" s="1445"/>
      <c r="BS5" s="1445"/>
      <c r="BT5" s="1445"/>
      <c r="BU5" s="1445"/>
      <c r="BV5" s="1445"/>
      <c r="BW5" s="1445"/>
      <c r="BX5" s="1445"/>
      <c r="BY5" s="1445"/>
      <c r="BZ5" s="1445"/>
      <c r="CA5" s="1445"/>
      <c r="CB5" s="1445"/>
      <c r="CC5" s="1457" t="s">
        <v>667</v>
      </c>
      <c r="CD5" s="1457"/>
      <c r="CE5" s="1457"/>
      <c r="CF5" s="1457"/>
      <c r="CG5" s="1457"/>
      <c r="CH5" s="1457"/>
      <c r="CI5" s="1457"/>
      <c r="CJ5" s="1457"/>
      <c r="CK5" s="1457"/>
      <c r="CL5" s="1457"/>
      <c r="CM5" s="1457"/>
      <c r="CN5" s="1457"/>
      <c r="CO5" s="1457"/>
      <c r="CP5" s="1445" t="s">
        <v>668</v>
      </c>
      <c r="CQ5" s="1445"/>
      <c r="CR5" s="1445"/>
      <c r="CS5" s="1445"/>
      <c r="CT5" s="1445"/>
      <c r="CU5" s="1445"/>
      <c r="CV5" s="1445"/>
      <c r="CW5" s="1445"/>
      <c r="CX5" s="1445"/>
      <c r="CY5" s="1445"/>
      <c r="CZ5" s="1445"/>
      <c r="DA5" s="1445"/>
      <c r="DB5" s="1445"/>
      <c r="DC5" s="1471" t="s">
        <v>669</v>
      </c>
      <c r="DD5" s="1471"/>
      <c r="DE5" s="1471"/>
      <c r="DF5" s="1471"/>
      <c r="DG5" s="1471"/>
      <c r="DH5" s="1471"/>
      <c r="DI5" s="1471"/>
      <c r="DJ5" s="1471"/>
      <c r="DK5" s="1471"/>
      <c r="DL5" s="1471"/>
      <c r="DM5" s="1471"/>
      <c r="DN5" s="1471"/>
      <c r="DO5" s="1471"/>
    </row>
    <row r="6" spans="1:119" ht="18.75" customHeight="1">
      <c r="A6" s="1472" t="s">
        <v>68</v>
      </c>
      <c r="B6" s="1472"/>
      <c r="C6" s="1430" t="s">
        <v>37</v>
      </c>
      <c r="D6" s="1430" t="s">
        <v>332</v>
      </c>
      <c r="E6" s="1431"/>
      <c r="F6" s="1431"/>
      <c r="G6" s="1431"/>
      <c r="H6" s="1431"/>
      <c r="I6" s="1431"/>
      <c r="J6" s="1431"/>
      <c r="K6" s="1431"/>
      <c r="L6" s="1431"/>
      <c r="M6" s="1431"/>
      <c r="N6" s="1431"/>
      <c r="O6" s="1432"/>
      <c r="P6" s="1430" t="s">
        <v>37</v>
      </c>
      <c r="Q6" s="1430" t="s">
        <v>332</v>
      </c>
      <c r="R6" s="1431"/>
      <c r="S6" s="1431"/>
      <c r="T6" s="1431"/>
      <c r="U6" s="1431"/>
      <c r="V6" s="1431"/>
      <c r="W6" s="1431"/>
      <c r="X6" s="1431"/>
      <c r="Y6" s="1431"/>
      <c r="Z6" s="1431"/>
      <c r="AA6" s="1431"/>
      <c r="AB6" s="1432"/>
      <c r="AC6" s="1430" t="s">
        <v>37</v>
      </c>
      <c r="AD6" s="1430" t="s">
        <v>332</v>
      </c>
      <c r="AE6" s="1431"/>
      <c r="AF6" s="1431"/>
      <c r="AG6" s="1431"/>
      <c r="AH6" s="1431"/>
      <c r="AI6" s="1431"/>
      <c r="AJ6" s="1431"/>
      <c r="AK6" s="1431"/>
      <c r="AL6" s="1431"/>
      <c r="AM6" s="1431"/>
      <c r="AN6" s="1431"/>
      <c r="AO6" s="1432"/>
      <c r="AP6" s="1430" t="s">
        <v>37</v>
      </c>
      <c r="AQ6" s="1430" t="s">
        <v>332</v>
      </c>
      <c r="AR6" s="1431"/>
      <c r="AS6" s="1431"/>
      <c r="AT6" s="1431"/>
      <c r="AU6" s="1431"/>
      <c r="AV6" s="1431"/>
      <c r="AW6" s="1431"/>
      <c r="AX6" s="1431"/>
      <c r="AY6" s="1431"/>
      <c r="AZ6" s="1431"/>
      <c r="BA6" s="1431"/>
      <c r="BB6" s="1432"/>
      <c r="BC6" s="1430" t="s">
        <v>37</v>
      </c>
      <c r="BD6" s="1430" t="s">
        <v>332</v>
      </c>
      <c r="BE6" s="1431"/>
      <c r="BF6" s="1431"/>
      <c r="BG6" s="1431"/>
      <c r="BH6" s="1431"/>
      <c r="BI6" s="1431"/>
      <c r="BJ6" s="1431"/>
      <c r="BK6" s="1431"/>
      <c r="BL6" s="1431"/>
      <c r="BM6" s="1431"/>
      <c r="BN6" s="1431"/>
      <c r="BO6" s="1432"/>
      <c r="BP6" s="1430" t="s">
        <v>37</v>
      </c>
      <c r="BQ6" s="1430" t="s">
        <v>332</v>
      </c>
      <c r="BR6" s="1431"/>
      <c r="BS6" s="1431"/>
      <c r="BT6" s="1431"/>
      <c r="BU6" s="1431"/>
      <c r="BV6" s="1431"/>
      <c r="BW6" s="1431"/>
      <c r="BX6" s="1431"/>
      <c r="BY6" s="1431"/>
      <c r="BZ6" s="1431"/>
      <c r="CA6" s="1431"/>
      <c r="CB6" s="1432"/>
      <c r="CC6" s="1430" t="s">
        <v>37</v>
      </c>
      <c r="CD6" s="1430" t="s">
        <v>332</v>
      </c>
      <c r="CE6" s="1431"/>
      <c r="CF6" s="1431"/>
      <c r="CG6" s="1431"/>
      <c r="CH6" s="1431"/>
      <c r="CI6" s="1431"/>
      <c r="CJ6" s="1431"/>
      <c r="CK6" s="1431"/>
      <c r="CL6" s="1431"/>
      <c r="CM6" s="1431"/>
      <c r="CN6" s="1431"/>
      <c r="CO6" s="1432"/>
      <c r="CP6" s="1430" t="s">
        <v>37</v>
      </c>
      <c r="CQ6" s="1430" t="s">
        <v>332</v>
      </c>
      <c r="CR6" s="1431"/>
      <c r="CS6" s="1431"/>
      <c r="CT6" s="1431"/>
      <c r="CU6" s="1431"/>
      <c r="CV6" s="1431"/>
      <c r="CW6" s="1431"/>
      <c r="CX6" s="1431"/>
      <c r="CY6" s="1431"/>
      <c r="CZ6" s="1431"/>
      <c r="DA6" s="1431"/>
      <c r="DB6" s="1432"/>
      <c r="DC6" s="1430" t="s">
        <v>37</v>
      </c>
      <c r="DD6" s="1430" t="s">
        <v>332</v>
      </c>
      <c r="DE6" s="1431"/>
      <c r="DF6" s="1431"/>
      <c r="DG6" s="1431"/>
      <c r="DH6" s="1431"/>
      <c r="DI6" s="1431"/>
      <c r="DJ6" s="1431"/>
      <c r="DK6" s="1431"/>
      <c r="DL6" s="1431"/>
      <c r="DM6" s="1431"/>
      <c r="DN6" s="1431"/>
      <c r="DO6" s="1432"/>
    </row>
    <row r="7" spans="1:119" ht="20.25" customHeight="1">
      <c r="A7" s="1472"/>
      <c r="B7" s="1472"/>
      <c r="C7" s="1429"/>
      <c r="D7" s="1469" t="s">
        <v>119</v>
      </c>
      <c r="E7" s="1433" t="s">
        <v>753</v>
      </c>
      <c r="F7" s="1434"/>
      <c r="G7" s="1435"/>
      <c r="H7" s="1426" t="s">
        <v>121</v>
      </c>
      <c r="I7" s="1426" t="s">
        <v>122</v>
      </c>
      <c r="J7" s="1426" t="s">
        <v>196</v>
      </c>
      <c r="K7" s="1426" t="s">
        <v>123</v>
      </c>
      <c r="L7" s="1426" t="s">
        <v>124</v>
      </c>
      <c r="M7" s="1426" t="s">
        <v>125</v>
      </c>
      <c r="N7" s="1426" t="s">
        <v>181</v>
      </c>
      <c r="O7" s="1426" t="s">
        <v>126</v>
      </c>
      <c r="P7" s="1429"/>
      <c r="Q7" s="1469" t="s">
        <v>119</v>
      </c>
      <c r="R7" s="1433" t="s">
        <v>120</v>
      </c>
      <c r="S7" s="1434"/>
      <c r="T7" s="1435"/>
      <c r="U7" s="1426" t="s">
        <v>121</v>
      </c>
      <c r="V7" s="1426" t="s">
        <v>122</v>
      </c>
      <c r="W7" s="1426" t="s">
        <v>196</v>
      </c>
      <c r="X7" s="1426" t="s">
        <v>123</v>
      </c>
      <c r="Y7" s="1426" t="s">
        <v>124</v>
      </c>
      <c r="Z7" s="1426" t="s">
        <v>125</v>
      </c>
      <c r="AA7" s="1426" t="s">
        <v>181</v>
      </c>
      <c r="AB7" s="1426" t="s">
        <v>126</v>
      </c>
      <c r="AC7" s="1429"/>
      <c r="AD7" s="1469" t="s">
        <v>119</v>
      </c>
      <c r="AE7" s="1433" t="s">
        <v>120</v>
      </c>
      <c r="AF7" s="1434"/>
      <c r="AG7" s="1435"/>
      <c r="AH7" s="1426" t="s">
        <v>121</v>
      </c>
      <c r="AI7" s="1426" t="s">
        <v>122</v>
      </c>
      <c r="AJ7" s="1426" t="s">
        <v>196</v>
      </c>
      <c r="AK7" s="1426" t="s">
        <v>123</v>
      </c>
      <c r="AL7" s="1426" t="s">
        <v>124</v>
      </c>
      <c r="AM7" s="1426" t="s">
        <v>125</v>
      </c>
      <c r="AN7" s="1426" t="s">
        <v>181</v>
      </c>
      <c r="AO7" s="1426" t="s">
        <v>126</v>
      </c>
      <c r="AP7" s="1429"/>
      <c r="AQ7" s="1469" t="s">
        <v>119</v>
      </c>
      <c r="AR7" s="1433" t="s">
        <v>120</v>
      </c>
      <c r="AS7" s="1434"/>
      <c r="AT7" s="1435"/>
      <c r="AU7" s="1426" t="s">
        <v>121</v>
      </c>
      <c r="AV7" s="1426" t="s">
        <v>122</v>
      </c>
      <c r="AW7" s="1426" t="s">
        <v>196</v>
      </c>
      <c r="AX7" s="1426" t="s">
        <v>123</v>
      </c>
      <c r="AY7" s="1426" t="s">
        <v>124</v>
      </c>
      <c r="AZ7" s="1426" t="s">
        <v>125</v>
      </c>
      <c r="BA7" s="1426" t="s">
        <v>181</v>
      </c>
      <c r="BB7" s="1426" t="s">
        <v>126</v>
      </c>
      <c r="BC7" s="1429"/>
      <c r="BD7" s="1469" t="s">
        <v>119</v>
      </c>
      <c r="BE7" s="1433" t="s">
        <v>120</v>
      </c>
      <c r="BF7" s="1434"/>
      <c r="BG7" s="1435"/>
      <c r="BH7" s="1426" t="s">
        <v>121</v>
      </c>
      <c r="BI7" s="1426" t="s">
        <v>122</v>
      </c>
      <c r="BJ7" s="1426" t="s">
        <v>196</v>
      </c>
      <c r="BK7" s="1426" t="s">
        <v>123</v>
      </c>
      <c r="BL7" s="1426" t="s">
        <v>124</v>
      </c>
      <c r="BM7" s="1426" t="s">
        <v>125</v>
      </c>
      <c r="BN7" s="1426" t="s">
        <v>181</v>
      </c>
      <c r="BO7" s="1426" t="s">
        <v>126</v>
      </c>
      <c r="BP7" s="1429"/>
      <c r="BQ7" s="1469" t="s">
        <v>119</v>
      </c>
      <c r="BR7" s="1433" t="s">
        <v>120</v>
      </c>
      <c r="BS7" s="1434"/>
      <c r="BT7" s="1435"/>
      <c r="BU7" s="1426" t="s">
        <v>121</v>
      </c>
      <c r="BV7" s="1426" t="s">
        <v>122</v>
      </c>
      <c r="BW7" s="1426" t="s">
        <v>196</v>
      </c>
      <c r="BX7" s="1426" t="s">
        <v>123</v>
      </c>
      <c r="BY7" s="1426" t="s">
        <v>124</v>
      </c>
      <c r="BZ7" s="1426" t="s">
        <v>125</v>
      </c>
      <c r="CA7" s="1426" t="s">
        <v>181</v>
      </c>
      <c r="CB7" s="1426" t="s">
        <v>126</v>
      </c>
      <c r="CC7" s="1429"/>
      <c r="CD7" s="1469" t="s">
        <v>119</v>
      </c>
      <c r="CE7" s="1433" t="s">
        <v>120</v>
      </c>
      <c r="CF7" s="1434"/>
      <c r="CG7" s="1435"/>
      <c r="CH7" s="1426" t="s">
        <v>121</v>
      </c>
      <c r="CI7" s="1426" t="s">
        <v>122</v>
      </c>
      <c r="CJ7" s="1426" t="s">
        <v>196</v>
      </c>
      <c r="CK7" s="1426" t="s">
        <v>123</v>
      </c>
      <c r="CL7" s="1426" t="s">
        <v>124</v>
      </c>
      <c r="CM7" s="1426" t="s">
        <v>125</v>
      </c>
      <c r="CN7" s="1426" t="s">
        <v>181</v>
      </c>
      <c r="CO7" s="1426" t="s">
        <v>126</v>
      </c>
      <c r="CP7" s="1429"/>
      <c r="CQ7" s="1469" t="s">
        <v>119</v>
      </c>
      <c r="CR7" s="1433" t="s">
        <v>120</v>
      </c>
      <c r="CS7" s="1434"/>
      <c r="CT7" s="1435"/>
      <c r="CU7" s="1426" t="s">
        <v>121</v>
      </c>
      <c r="CV7" s="1426" t="s">
        <v>122</v>
      </c>
      <c r="CW7" s="1426" t="s">
        <v>196</v>
      </c>
      <c r="CX7" s="1426" t="s">
        <v>123</v>
      </c>
      <c r="CY7" s="1426" t="s">
        <v>124</v>
      </c>
      <c r="CZ7" s="1426" t="s">
        <v>125</v>
      </c>
      <c r="DA7" s="1426" t="s">
        <v>181</v>
      </c>
      <c r="DB7" s="1426" t="s">
        <v>126</v>
      </c>
      <c r="DC7" s="1429"/>
      <c r="DD7" s="1469" t="s">
        <v>119</v>
      </c>
      <c r="DE7" s="1433" t="s">
        <v>120</v>
      </c>
      <c r="DF7" s="1434"/>
      <c r="DG7" s="1435"/>
      <c r="DH7" s="1426" t="s">
        <v>121</v>
      </c>
      <c r="DI7" s="1426" t="s">
        <v>122</v>
      </c>
      <c r="DJ7" s="1426" t="s">
        <v>196</v>
      </c>
      <c r="DK7" s="1426" t="s">
        <v>123</v>
      </c>
      <c r="DL7" s="1426" t="s">
        <v>124</v>
      </c>
      <c r="DM7" s="1426" t="s">
        <v>125</v>
      </c>
      <c r="DN7" s="1426" t="s">
        <v>181</v>
      </c>
      <c r="DO7" s="1426" t="s">
        <v>126</v>
      </c>
    </row>
    <row r="8" spans="1:119" ht="19.5" customHeight="1">
      <c r="A8" s="1472"/>
      <c r="B8" s="1472"/>
      <c r="C8" s="1429"/>
      <c r="D8" s="1469"/>
      <c r="E8" s="1419" t="s">
        <v>36</v>
      </c>
      <c r="F8" s="1421" t="s">
        <v>7</v>
      </c>
      <c r="G8" s="1422"/>
      <c r="H8" s="1426"/>
      <c r="I8" s="1426"/>
      <c r="J8" s="1426"/>
      <c r="K8" s="1426"/>
      <c r="L8" s="1426"/>
      <c r="M8" s="1426"/>
      <c r="N8" s="1426"/>
      <c r="O8" s="1426"/>
      <c r="P8" s="1429"/>
      <c r="Q8" s="1469"/>
      <c r="R8" s="1419" t="s">
        <v>36</v>
      </c>
      <c r="S8" s="1421" t="s">
        <v>7</v>
      </c>
      <c r="T8" s="1422"/>
      <c r="U8" s="1426"/>
      <c r="V8" s="1426"/>
      <c r="W8" s="1426"/>
      <c r="X8" s="1426"/>
      <c r="Y8" s="1426"/>
      <c r="Z8" s="1426"/>
      <c r="AA8" s="1426"/>
      <c r="AB8" s="1426"/>
      <c r="AC8" s="1429"/>
      <c r="AD8" s="1469"/>
      <c r="AE8" s="1419" t="s">
        <v>36</v>
      </c>
      <c r="AF8" s="1421" t="s">
        <v>7</v>
      </c>
      <c r="AG8" s="1422"/>
      <c r="AH8" s="1426"/>
      <c r="AI8" s="1426"/>
      <c r="AJ8" s="1426"/>
      <c r="AK8" s="1426"/>
      <c r="AL8" s="1426"/>
      <c r="AM8" s="1426"/>
      <c r="AN8" s="1426"/>
      <c r="AO8" s="1426"/>
      <c r="AP8" s="1429"/>
      <c r="AQ8" s="1469"/>
      <c r="AR8" s="1419" t="s">
        <v>36</v>
      </c>
      <c r="AS8" s="1421" t="s">
        <v>7</v>
      </c>
      <c r="AT8" s="1422"/>
      <c r="AU8" s="1426"/>
      <c r="AV8" s="1426"/>
      <c r="AW8" s="1426"/>
      <c r="AX8" s="1426"/>
      <c r="AY8" s="1426"/>
      <c r="AZ8" s="1426"/>
      <c r="BA8" s="1426"/>
      <c r="BB8" s="1426"/>
      <c r="BC8" s="1429"/>
      <c r="BD8" s="1469"/>
      <c r="BE8" s="1419" t="s">
        <v>36</v>
      </c>
      <c r="BF8" s="1421" t="s">
        <v>7</v>
      </c>
      <c r="BG8" s="1422"/>
      <c r="BH8" s="1426"/>
      <c r="BI8" s="1426"/>
      <c r="BJ8" s="1426"/>
      <c r="BK8" s="1426"/>
      <c r="BL8" s="1426"/>
      <c r="BM8" s="1426"/>
      <c r="BN8" s="1426"/>
      <c r="BO8" s="1426"/>
      <c r="BP8" s="1429"/>
      <c r="BQ8" s="1469"/>
      <c r="BR8" s="1419" t="s">
        <v>36</v>
      </c>
      <c r="BS8" s="1421" t="s">
        <v>7</v>
      </c>
      <c r="BT8" s="1422"/>
      <c r="BU8" s="1426"/>
      <c r="BV8" s="1426"/>
      <c r="BW8" s="1426"/>
      <c r="BX8" s="1426"/>
      <c r="BY8" s="1426"/>
      <c r="BZ8" s="1426"/>
      <c r="CA8" s="1426"/>
      <c r="CB8" s="1426"/>
      <c r="CC8" s="1429"/>
      <c r="CD8" s="1469"/>
      <c r="CE8" s="1419" t="s">
        <v>36</v>
      </c>
      <c r="CF8" s="1421" t="s">
        <v>7</v>
      </c>
      <c r="CG8" s="1422"/>
      <c r="CH8" s="1426"/>
      <c r="CI8" s="1426"/>
      <c r="CJ8" s="1426"/>
      <c r="CK8" s="1426"/>
      <c r="CL8" s="1426"/>
      <c r="CM8" s="1426"/>
      <c r="CN8" s="1426"/>
      <c r="CO8" s="1426"/>
      <c r="CP8" s="1429"/>
      <c r="CQ8" s="1469"/>
      <c r="CR8" s="1419" t="s">
        <v>36</v>
      </c>
      <c r="CS8" s="1421" t="s">
        <v>7</v>
      </c>
      <c r="CT8" s="1422"/>
      <c r="CU8" s="1426"/>
      <c r="CV8" s="1426"/>
      <c r="CW8" s="1426"/>
      <c r="CX8" s="1426"/>
      <c r="CY8" s="1426"/>
      <c r="CZ8" s="1426"/>
      <c r="DA8" s="1426"/>
      <c r="DB8" s="1426"/>
      <c r="DC8" s="1429"/>
      <c r="DD8" s="1469"/>
      <c r="DE8" s="1419" t="s">
        <v>36</v>
      </c>
      <c r="DF8" s="1421" t="s">
        <v>7</v>
      </c>
      <c r="DG8" s="1422"/>
      <c r="DH8" s="1426"/>
      <c r="DI8" s="1426"/>
      <c r="DJ8" s="1426"/>
      <c r="DK8" s="1426"/>
      <c r="DL8" s="1426"/>
      <c r="DM8" s="1426"/>
      <c r="DN8" s="1426"/>
      <c r="DO8" s="1426"/>
    </row>
    <row r="9" spans="1:119" ht="39.75" customHeight="1">
      <c r="A9" s="1472"/>
      <c r="B9" s="1472"/>
      <c r="C9" s="1429"/>
      <c r="D9" s="1470"/>
      <c r="E9" s="1420"/>
      <c r="F9" s="753" t="s">
        <v>127</v>
      </c>
      <c r="G9" s="752" t="s">
        <v>128</v>
      </c>
      <c r="H9" s="1420"/>
      <c r="I9" s="1420"/>
      <c r="J9" s="1420"/>
      <c r="K9" s="1420"/>
      <c r="L9" s="1420"/>
      <c r="M9" s="1420"/>
      <c r="N9" s="1420"/>
      <c r="O9" s="1420"/>
      <c r="P9" s="1429"/>
      <c r="Q9" s="1470"/>
      <c r="R9" s="1420"/>
      <c r="S9" s="753" t="s">
        <v>127</v>
      </c>
      <c r="T9" s="752" t="s">
        <v>128</v>
      </c>
      <c r="U9" s="1420"/>
      <c r="V9" s="1420"/>
      <c r="W9" s="1420"/>
      <c r="X9" s="1420"/>
      <c r="Y9" s="1420"/>
      <c r="Z9" s="1420"/>
      <c r="AA9" s="1420"/>
      <c r="AB9" s="1420"/>
      <c r="AC9" s="1429"/>
      <c r="AD9" s="1470"/>
      <c r="AE9" s="1420"/>
      <c r="AF9" s="753" t="s">
        <v>127</v>
      </c>
      <c r="AG9" s="752" t="s">
        <v>128</v>
      </c>
      <c r="AH9" s="1420"/>
      <c r="AI9" s="1420"/>
      <c r="AJ9" s="1420"/>
      <c r="AK9" s="1420"/>
      <c r="AL9" s="1420"/>
      <c r="AM9" s="1420"/>
      <c r="AN9" s="1420"/>
      <c r="AO9" s="1420"/>
      <c r="AP9" s="1429"/>
      <c r="AQ9" s="1470"/>
      <c r="AR9" s="1420"/>
      <c r="AS9" s="753" t="s">
        <v>127</v>
      </c>
      <c r="AT9" s="752" t="s">
        <v>128</v>
      </c>
      <c r="AU9" s="1420"/>
      <c r="AV9" s="1420"/>
      <c r="AW9" s="1420"/>
      <c r="AX9" s="1420"/>
      <c r="AY9" s="1420"/>
      <c r="AZ9" s="1420"/>
      <c r="BA9" s="1420"/>
      <c r="BB9" s="1420"/>
      <c r="BC9" s="1429"/>
      <c r="BD9" s="1470"/>
      <c r="BE9" s="1420"/>
      <c r="BF9" s="753" t="s">
        <v>127</v>
      </c>
      <c r="BG9" s="752" t="s">
        <v>128</v>
      </c>
      <c r="BH9" s="1420"/>
      <c r="BI9" s="1420"/>
      <c r="BJ9" s="1420"/>
      <c r="BK9" s="1420"/>
      <c r="BL9" s="1420"/>
      <c r="BM9" s="1420"/>
      <c r="BN9" s="1420"/>
      <c r="BO9" s="1420"/>
      <c r="BP9" s="1429"/>
      <c r="BQ9" s="1470"/>
      <c r="BR9" s="1420"/>
      <c r="BS9" s="753" t="s">
        <v>127</v>
      </c>
      <c r="BT9" s="752" t="s">
        <v>128</v>
      </c>
      <c r="BU9" s="1420"/>
      <c r="BV9" s="1420"/>
      <c r="BW9" s="1420"/>
      <c r="BX9" s="1420"/>
      <c r="BY9" s="1420"/>
      <c r="BZ9" s="1420"/>
      <c r="CA9" s="1420"/>
      <c r="CB9" s="1420"/>
      <c r="CC9" s="1429"/>
      <c r="CD9" s="1470"/>
      <c r="CE9" s="1420"/>
      <c r="CF9" s="753" t="s">
        <v>127</v>
      </c>
      <c r="CG9" s="752" t="s">
        <v>128</v>
      </c>
      <c r="CH9" s="1420"/>
      <c r="CI9" s="1420"/>
      <c r="CJ9" s="1420"/>
      <c r="CK9" s="1420"/>
      <c r="CL9" s="1420"/>
      <c r="CM9" s="1420"/>
      <c r="CN9" s="1420"/>
      <c r="CO9" s="1420"/>
      <c r="CP9" s="1429"/>
      <c r="CQ9" s="1470"/>
      <c r="CR9" s="1420"/>
      <c r="CS9" s="753" t="s">
        <v>127</v>
      </c>
      <c r="CT9" s="752" t="s">
        <v>128</v>
      </c>
      <c r="CU9" s="1420"/>
      <c r="CV9" s="1420"/>
      <c r="CW9" s="1420"/>
      <c r="CX9" s="1420"/>
      <c r="CY9" s="1420"/>
      <c r="CZ9" s="1420"/>
      <c r="DA9" s="1420"/>
      <c r="DB9" s="1420"/>
      <c r="DC9" s="1429"/>
      <c r="DD9" s="1470"/>
      <c r="DE9" s="1420"/>
      <c r="DF9" s="753" t="s">
        <v>127</v>
      </c>
      <c r="DG9" s="752" t="s">
        <v>128</v>
      </c>
      <c r="DH9" s="1420"/>
      <c r="DI9" s="1420"/>
      <c r="DJ9" s="1420"/>
      <c r="DK9" s="1420"/>
      <c r="DL9" s="1420"/>
      <c r="DM9" s="1420"/>
      <c r="DN9" s="1420"/>
      <c r="DO9" s="1420"/>
    </row>
    <row r="10" spans="1:122" s="391" customFormat="1" ht="17.25" customHeight="1">
      <c r="A10" s="1473" t="s">
        <v>39</v>
      </c>
      <c r="B10" s="1473"/>
      <c r="C10" s="779">
        <v>1</v>
      </c>
      <c r="D10" s="779">
        <v>2</v>
      </c>
      <c r="E10" s="779">
        <v>3</v>
      </c>
      <c r="F10" s="779">
        <v>4</v>
      </c>
      <c r="G10" s="779">
        <v>5</v>
      </c>
      <c r="H10" s="779">
        <v>6</v>
      </c>
      <c r="I10" s="779">
        <v>7</v>
      </c>
      <c r="J10" s="779">
        <v>8</v>
      </c>
      <c r="K10" s="779">
        <v>9</v>
      </c>
      <c r="L10" s="779">
        <v>10</v>
      </c>
      <c r="M10" s="779">
        <v>11</v>
      </c>
      <c r="N10" s="779">
        <v>12</v>
      </c>
      <c r="O10" s="779">
        <v>13</v>
      </c>
      <c r="P10" s="779">
        <v>1</v>
      </c>
      <c r="Q10" s="779">
        <v>2</v>
      </c>
      <c r="R10" s="779">
        <v>3</v>
      </c>
      <c r="S10" s="779">
        <v>4</v>
      </c>
      <c r="T10" s="779">
        <v>5</v>
      </c>
      <c r="U10" s="779">
        <v>6</v>
      </c>
      <c r="V10" s="779">
        <v>7</v>
      </c>
      <c r="W10" s="779">
        <v>8</v>
      </c>
      <c r="X10" s="779">
        <v>9</v>
      </c>
      <c r="Y10" s="779">
        <v>10</v>
      </c>
      <c r="Z10" s="779">
        <v>11</v>
      </c>
      <c r="AA10" s="779">
        <v>12</v>
      </c>
      <c r="AB10" s="779">
        <v>13</v>
      </c>
      <c r="AC10" s="779">
        <v>1</v>
      </c>
      <c r="AD10" s="779">
        <v>2</v>
      </c>
      <c r="AE10" s="779">
        <v>3</v>
      </c>
      <c r="AF10" s="779">
        <v>4</v>
      </c>
      <c r="AG10" s="779">
        <v>5</v>
      </c>
      <c r="AH10" s="779">
        <v>6</v>
      </c>
      <c r="AI10" s="779">
        <v>7</v>
      </c>
      <c r="AJ10" s="779">
        <v>8</v>
      </c>
      <c r="AK10" s="779">
        <v>9</v>
      </c>
      <c r="AL10" s="779">
        <v>10</v>
      </c>
      <c r="AM10" s="779">
        <v>11</v>
      </c>
      <c r="AN10" s="779">
        <v>12</v>
      </c>
      <c r="AO10" s="779">
        <v>13</v>
      </c>
      <c r="AP10" s="779">
        <v>1</v>
      </c>
      <c r="AQ10" s="779">
        <v>2</v>
      </c>
      <c r="AR10" s="779">
        <v>3</v>
      </c>
      <c r="AS10" s="779">
        <v>4</v>
      </c>
      <c r="AT10" s="779">
        <v>5</v>
      </c>
      <c r="AU10" s="779">
        <v>6</v>
      </c>
      <c r="AV10" s="779">
        <v>7</v>
      </c>
      <c r="AW10" s="779">
        <v>8</v>
      </c>
      <c r="AX10" s="779">
        <v>9</v>
      </c>
      <c r="AY10" s="779">
        <v>10</v>
      </c>
      <c r="AZ10" s="779">
        <v>11</v>
      </c>
      <c r="BA10" s="779">
        <v>12</v>
      </c>
      <c r="BB10" s="779">
        <v>13</v>
      </c>
      <c r="BC10" s="779">
        <v>1</v>
      </c>
      <c r="BD10" s="779">
        <v>2</v>
      </c>
      <c r="BE10" s="779">
        <v>3</v>
      </c>
      <c r="BF10" s="779">
        <v>4</v>
      </c>
      <c r="BG10" s="779">
        <v>5</v>
      </c>
      <c r="BH10" s="779">
        <v>6</v>
      </c>
      <c r="BI10" s="779">
        <v>7</v>
      </c>
      <c r="BJ10" s="779">
        <v>8</v>
      </c>
      <c r="BK10" s="779">
        <v>9</v>
      </c>
      <c r="BL10" s="779">
        <v>10</v>
      </c>
      <c r="BM10" s="779">
        <v>11</v>
      </c>
      <c r="BN10" s="779">
        <v>12</v>
      </c>
      <c r="BO10" s="779">
        <v>13</v>
      </c>
      <c r="BP10" s="779">
        <v>1</v>
      </c>
      <c r="BQ10" s="779">
        <v>2</v>
      </c>
      <c r="BR10" s="779">
        <v>3</v>
      </c>
      <c r="BS10" s="779">
        <v>4</v>
      </c>
      <c r="BT10" s="779">
        <v>5</v>
      </c>
      <c r="BU10" s="779">
        <v>6</v>
      </c>
      <c r="BV10" s="779">
        <v>7</v>
      </c>
      <c r="BW10" s="779">
        <v>8</v>
      </c>
      <c r="BX10" s="779">
        <v>9</v>
      </c>
      <c r="BY10" s="779">
        <v>10</v>
      </c>
      <c r="BZ10" s="779">
        <v>11</v>
      </c>
      <c r="CA10" s="779">
        <v>12</v>
      </c>
      <c r="CB10" s="779">
        <v>13</v>
      </c>
      <c r="CC10" s="779">
        <v>1</v>
      </c>
      <c r="CD10" s="779">
        <v>2</v>
      </c>
      <c r="CE10" s="779">
        <v>3</v>
      </c>
      <c r="CF10" s="779">
        <v>4</v>
      </c>
      <c r="CG10" s="779">
        <v>5</v>
      </c>
      <c r="CH10" s="779">
        <v>6</v>
      </c>
      <c r="CI10" s="779">
        <v>7</v>
      </c>
      <c r="CJ10" s="779">
        <v>8</v>
      </c>
      <c r="CK10" s="779">
        <v>9</v>
      </c>
      <c r="CL10" s="779">
        <v>10</v>
      </c>
      <c r="CM10" s="779">
        <v>11</v>
      </c>
      <c r="CN10" s="779">
        <v>12</v>
      </c>
      <c r="CO10" s="779">
        <v>13</v>
      </c>
      <c r="CP10" s="779">
        <v>1</v>
      </c>
      <c r="CQ10" s="779">
        <v>2</v>
      </c>
      <c r="CR10" s="779">
        <v>3</v>
      </c>
      <c r="CS10" s="779">
        <v>4</v>
      </c>
      <c r="CT10" s="779">
        <v>5</v>
      </c>
      <c r="CU10" s="779">
        <v>6</v>
      </c>
      <c r="CV10" s="779">
        <v>7</v>
      </c>
      <c r="CW10" s="779">
        <v>8</v>
      </c>
      <c r="CX10" s="779">
        <v>9</v>
      </c>
      <c r="CY10" s="779">
        <v>10</v>
      </c>
      <c r="CZ10" s="779">
        <v>11</v>
      </c>
      <c r="DA10" s="779">
        <v>12</v>
      </c>
      <c r="DB10" s="779">
        <v>13</v>
      </c>
      <c r="DC10" s="779">
        <v>1</v>
      </c>
      <c r="DD10" s="779">
        <v>2</v>
      </c>
      <c r="DE10" s="779">
        <v>3</v>
      </c>
      <c r="DF10" s="779">
        <v>4</v>
      </c>
      <c r="DG10" s="779">
        <v>5</v>
      </c>
      <c r="DH10" s="779">
        <v>6</v>
      </c>
      <c r="DI10" s="779">
        <v>7</v>
      </c>
      <c r="DJ10" s="779">
        <v>8</v>
      </c>
      <c r="DK10" s="779">
        <v>9</v>
      </c>
      <c r="DL10" s="779">
        <v>10</v>
      </c>
      <c r="DM10" s="779">
        <v>11</v>
      </c>
      <c r="DN10" s="779">
        <v>12</v>
      </c>
      <c r="DO10" s="779">
        <v>13</v>
      </c>
      <c r="DP10" s="755"/>
      <c r="DQ10" s="755"/>
      <c r="DR10" s="755"/>
    </row>
    <row r="11" spans="1:119" ht="22.5" customHeight="1">
      <c r="A11" s="480" t="s">
        <v>0</v>
      </c>
      <c r="B11" s="423" t="s">
        <v>129</v>
      </c>
      <c r="C11" s="756">
        <f>C12+C13</f>
        <v>3867</v>
      </c>
      <c r="D11" s="756">
        <f aca="true" t="shared" si="0" ref="D11:O11">D12+D13</f>
        <v>2553</v>
      </c>
      <c r="E11" s="756">
        <f t="shared" si="0"/>
        <v>301</v>
      </c>
      <c r="F11" s="756">
        <f t="shared" si="0"/>
        <v>1</v>
      </c>
      <c r="G11" s="756">
        <f t="shared" si="0"/>
        <v>300</v>
      </c>
      <c r="H11" s="756">
        <f t="shared" si="0"/>
        <v>0</v>
      </c>
      <c r="I11" s="756">
        <f t="shared" si="0"/>
        <v>739</v>
      </c>
      <c r="J11" s="756">
        <f t="shared" si="0"/>
        <v>265</v>
      </c>
      <c r="K11" s="756">
        <f t="shared" si="0"/>
        <v>1</v>
      </c>
      <c r="L11" s="756">
        <f t="shared" si="0"/>
        <v>0</v>
      </c>
      <c r="M11" s="756">
        <f t="shared" si="0"/>
        <v>8</v>
      </c>
      <c r="N11" s="756">
        <f t="shared" si="0"/>
        <v>0</v>
      </c>
      <c r="O11" s="756">
        <f t="shared" si="0"/>
        <v>0</v>
      </c>
      <c r="P11" s="756">
        <f>P12+P13</f>
        <v>125</v>
      </c>
      <c r="Q11" s="756">
        <f aca="true" t="shared" si="1" ref="Q11:AB11">Q12+Q13</f>
        <v>29</v>
      </c>
      <c r="R11" s="756">
        <f t="shared" si="1"/>
        <v>47</v>
      </c>
      <c r="S11" s="756">
        <f t="shared" si="1"/>
        <v>0</v>
      </c>
      <c r="T11" s="756">
        <f t="shared" si="1"/>
        <v>47</v>
      </c>
      <c r="U11" s="756">
        <f t="shared" si="1"/>
        <v>0</v>
      </c>
      <c r="V11" s="756">
        <f t="shared" si="1"/>
        <v>4</v>
      </c>
      <c r="W11" s="756">
        <f t="shared" si="1"/>
        <v>37</v>
      </c>
      <c r="X11" s="756">
        <f t="shared" si="1"/>
        <v>0</v>
      </c>
      <c r="Y11" s="756">
        <f t="shared" si="1"/>
        <v>0</v>
      </c>
      <c r="Z11" s="756">
        <f t="shared" si="1"/>
        <v>8</v>
      </c>
      <c r="AA11" s="756">
        <f t="shared" si="1"/>
        <v>0</v>
      </c>
      <c r="AB11" s="756">
        <f t="shared" si="1"/>
        <v>0</v>
      </c>
      <c r="AC11" s="756">
        <f>AC12+AC13</f>
        <v>718</v>
      </c>
      <c r="AD11" s="756">
        <f aca="true" t="shared" si="2" ref="AD11:AO11">AD12+AD13</f>
        <v>483</v>
      </c>
      <c r="AE11" s="756">
        <f t="shared" si="2"/>
        <v>68</v>
      </c>
      <c r="AF11" s="756">
        <f t="shared" si="2"/>
        <v>1</v>
      </c>
      <c r="AG11" s="756">
        <f t="shared" si="2"/>
        <v>67</v>
      </c>
      <c r="AH11" s="756">
        <f t="shared" si="2"/>
        <v>0</v>
      </c>
      <c r="AI11" s="756">
        <f t="shared" si="2"/>
        <v>166</v>
      </c>
      <c r="AJ11" s="756">
        <f t="shared" si="2"/>
        <v>0</v>
      </c>
      <c r="AK11" s="756">
        <f t="shared" si="2"/>
        <v>1</v>
      </c>
      <c r="AL11" s="756">
        <f t="shared" si="2"/>
        <v>0</v>
      </c>
      <c r="AM11" s="756">
        <f t="shared" si="2"/>
        <v>0</v>
      </c>
      <c r="AN11" s="756">
        <f t="shared" si="2"/>
        <v>0</v>
      </c>
      <c r="AO11" s="756">
        <f t="shared" si="2"/>
        <v>0</v>
      </c>
      <c r="AP11" s="756">
        <f>AP12+AP13</f>
        <v>535</v>
      </c>
      <c r="AQ11" s="756">
        <f aca="true" t="shared" si="3" ref="AQ11:BB11">AQ12+AQ13</f>
        <v>352</v>
      </c>
      <c r="AR11" s="756">
        <f t="shared" si="3"/>
        <v>32</v>
      </c>
      <c r="AS11" s="756">
        <f t="shared" si="3"/>
        <v>0</v>
      </c>
      <c r="AT11" s="756">
        <f t="shared" si="3"/>
        <v>32</v>
      </c>
      <c r="AU11" s="756">
        <f t="shared" si="3"/>
        <v>0</v>
      </c>
      <c r="AV11" s="756">
        <f t="shared" si="3"/>
        <v>86</v>
      </c>
      <c r="AW11" s="756">
        <f t="shared" si="3"/>
        <v>65</v>
      </c>
      <c r="AX11" s="756">
        <f t="shared" si="3"/>
        <v>0</v>
      </c>
      <c r="AY11" s="756">
        <f t="shared" si="3"/>
        <v>0</v>
      </c>
      <c r="AZ11" s="756">
        <f t="shared" si="3"/>
        <v>0</v>
      </c>
      <c r="BA11" s="756">
        <f t="shared" si="3"/>
        <v>0</v>
      </c>
      <c r="BB11" s="756">
        <f t="shared" si="3"/>
        <v>0</v>
      </c>
      <c r="BC11" s="756">
        <f>BC12+BC13</f>
        <v>356</v>
      </c>
      <c r="BD11" s="756">
        <f aca="true" t="shared" si="4" ref="BD11:BO11">BD12+BD13</f>
        <v>239</v>
      </c>
      <c r="BE11" s="756">
        <f t="shared" si="4"/>
        <v>17</v>
      </c>
      <c r="BF11" s="756">
        <f t="shared" si="4"/>
        <v>0</v>
      </c>
      <c r="BG11" s="756">
        <f t="shared" si="4"/>
        <v>17</v>
      </c>
      <c r="BH11" s="756">
        <f t="shared" si="4"/>
        <v>0</v>
      </c>
      <c r="BI11" s="756">
        <f t="shared" si="4"/>
        <v>75</v>
      </c>
      <c r="BJ11" s="756">
        <f t="shared" si="4"/>
        <v>25</v>
      </c>
      <c r="BK11" s="756">
        <f t="shared" si="4"/>
        <v>0</v>
      </c>
      <c r="BL11" s="756">
        <f t="shared" si="4"/>
        <v>0</v>
      </c>
      <c r="BM11" s="756">
        <f t="shared" si="4"/>
        <v>0</v>
      </c>
      <c r="BN11" s="756">
        <f t="shared" si="4"/>
        <v>0</v>
      </c>
      <c r="BO11" s="756">
        <f t="shared" si="4"/>
        <v>0</v>
      </c>
      <c r="BP11" s="756">
        <f>BP12+BP13</f>
        <v>565</v>
      </c>
      <c r="BQ11" s="756">
        <f aca="true" t="shared" si="5" ref="BQ11:CB11">BQ12+BQ13</f>
        <v>412</v>
      </c>
      <c r="BR11" s="756">
        <f t="shared" si="5"/>
        <v>27</v>
      </c>
      <c r="BS11" s="756">
        <f t="shared" si="5"/>
        <v>0</v>
      </c>
      <c r="BT11" s="756">
        <f t="shared" si="5"/>
        <v>27</v>
      </c>
      <c r="BU11" s="756">
        <f t="shared" si="5"/>
        <v>0</v>
      </c>
      <c r="BV11" s="756">
        <f t="shared" si="5"/>
        <v>83</v>
      </c>
      <c r="BW11" s="756">
        <f t="shared" si="5"/>
        <v>43</v>
      </c>
      <c r="BX11" s="756">
        <f t="shared" si="5"/>
        <v>0</v>
      </c>
      <c r="BY11" s="756">
        <f t="shared" si="5"/>
        <v>0</v>
      </c>
      <c r="BZ11" s="756">
        <f t="shared" si="5"/>
        <v>0</v>
      </c>
      <c r="CA11" s="756">
        <f t="shared" si="5"/>
        <v>0</v>
      </c>
      <c r="CB11" s="756">
        <f t="shared" si="5"/>
        <v>0</v>
      </c>
      <c r="CC11" s="756">
        <f>CC12+CC13</f>
        <v>706</v>
      </c>
      <c r="CD11" s="756">
        <f aca="true" t="shared" si="6" ref="CD11:CO11">CD12+CD13</f>
        <v>476</v>
      </c>
      <c r="CE11" s="756">
        <f t="shared" si="6"/>
        <v>42</v>
      </c>
      <c r="CF11" s="756">
        <f t="shared" si="6"/>
        <v>0</v>
      </c>
      <c r="CG11" s="756">
        <f t="shared" si="6"/>
        <v>42</v>
      </c>
      <c r="CH11" s="756">
        <f t="shared" si="6"/>
        <v>0</v>
      </c>
      <c r="CI11" s="756">
        <f t="shared" si="6"/>
        <v>165</v>
      </c>
      <c r="CJ11" s="756">
        <f t="shared" si="6"/>
        <v>23</v>
      </c>
      <c r="CK11" s="756">
        <f t="shared" si="6"/>
        <v>0</v>
      </c>
      <c r="CL11" s="756">
        <f t="shared" si="6"/>
        <v>0</v>
      </c>
      <c r="CM11" s="756">
        <f t="shared" si="6"/>
        <v>0</v>
      </c>
      <c r="CN11" s="756">
        <f t="shared" si="6"/>
        <v>0</v>
      </c>
      <c r="CO11" s="756">
        <f t="shared" si="6"/>
        <v>0</v>
      </c>
      <c r="CP11" s="756">
        <f>CP12+CP13</f>
        <v>378</v>
      </c>
      <c r="CQ11" s="756">
        <f aca="true" t="shared" si="7" ref="CQ11:DB11">CQ12+CQ13</f>
        <v>250</v>
      </c>
      <c r="CR11" s="756">
        <f t="shared" si="7"/>
        <v>45</v>
      </c>
      <c r="CS11" s="756">
        <f t="shared" si="7"/>
        <v>0</v>
      </c>
      <c r="CT11" s="756">
        <f t="shared" si="7"/>
        <v>45</v>
      </c>
      <c r="CU11" s="756">
        <f t="shared" si="7"/>
        <v>0</v>
      </c>
      <c r="CV11" s="756">
        <f t="shared" si="7"/>
        <v>60</v>
      </c>
      <c r="CW11" s="756">
        <f t="shared" si="7"/>
        <v>23</v>
      </c>
      <c r="CX11" s="756">
        <f t="shared" si="7"/>
        <v>0</v>
      </c>
      <c r="CY11" s="756">
        <f t="shared" si="7"/>
        <v>0</v>
      </c>
      <c r="CZ11" s="756">
        <f t="shared" si="7"/>
        <v>0</v>
      </c>
      <c r="DA11" s="756">
        <f t="shared" si="7"/>
        <v>0</v>
      </c>
      <c r="DB11" s="756">
        <f t="shared" si="7"/>
        <v>0</v>
      </c>
      <c r="DC11" s="756">
        <f>DC12+DC13</f>
        <v>484</v>
      </c>
      <c r="DD11" s="756">
        <f aca="true" t="shared" si="8" ref="DD11:DO11">DD12+DD13</f>
        <v>312</v>
      </c>
      <c r="DE11" s="756">
        <f t="shared" si="8"/>
        <v>23</v>
      </c>
      <c r="DF11" s="756">
        <f t="shared" si="8"/>
        <v>0</v>
      </c>
      <c r="DG11" s="756">
        <f t="shared" si="8"/>
        <v>23</v>
      </c>
      <c r="DH11" s="756">
        <f t="shared" si="8"/>
        <v>0</v>
      </c>
      <c r="DI11" s="756">
        <f t="shared" si="8"/>
        <v>100</v>
      </c>
      <c r="DJ11" s="756">
        <f t="shared" si="8"/>
        <v>49</v>
      </c>
      <c r="DK11" s="756">
        <f t="shared" si="8"/>
        <v>0</v>
      </c>
      <c r="DL11" s="756">
        <f t="shared" si="8"/>
        <v>0</v>
      </c>
      <c r="DM11" s="756">
        <f t="shared" si="8"/>
        <v>0</v>
      </c>
      <c r="DN11" s="756">
        <f t="shared" si="8"/>
        <v>0</v>
      </c>
      <c r="DO11" s="756">
        <f t="shared" si="8"/>
        <v>0</v>
      </c>
    </row>
    <row r="12" spans="1:122" s="396" customFormat="1" ht="22.5" customHeight="1">
      <c r="A12" s="479">
        <v>1</v>
      </c>
      <c r="B12" s="416" t="s">
        <v>130</v>
      </c>
      <c r="C12" s="780">
        <f>D12+E12+H12+I12+J12+K12+L12+M12+N12+O12</f>
        <v>2570</v>
      </c>
      <c r="D12" s="781">
        <f>Q12+AD12+AQ12+BD12+BQ12+CD12+CQ12+DD12</f>
        <v>1830</v>
      </c>
      <c r="E12" s="782">
        <f>F12+G12</f>
        <v>175</v>
      </c>
      <c r="F12" s="781">
        <f aca="true" t="shared" si="9" ref="F12:O25">S12+AF12+AS12+BF12+BS12+CF12+CS12+DF12</f>
        <v>1</v>
      </c>
      <c r="G12" s="781">
        <f t="shared" si="9"/>
        <v>174</v>
      </c>
      <c r="H12" s="781">
        <f t="shared" si="9"/>
        <v>0</v>
      </c>
      <c r="I12" s="781">
        <f t="shared" si="9"/>
        <v>335</v>
      </c>
      <c r="J12" s="781">
        <f t="shared" si="9"/>
        <v>226</v>
      </c>
      <c r="K12" s="781">
        <f t="shared" si="9"/>
        <v>0</v>
      </c>
      <c r="L12" s="781">
        <f t="shared" si="9"/>
        <v>0</v>
      </c>
      <c r="M12" s="781">
        <f t="shared" si="9"/>
        <v>4</v>
      </c>
      <c r="N12" s="781">
        <f t="shared" si="9"/>
        <v>0</v>
      </c>
      <c r="O12" s="781">
        <f t="shared" si="9"/>
        <v>0</v>
      </c>
      <c r="P12" s="780">
        <f>Q12+R12+U12+V12+W12+X12+Y12+Z12+AA12+AB12</f>
        <v>93</v>
      </c>
      <c r="Q12" s="781">
        <v>23</v>
      </c>
      <c r="R12" s="782">
        <f>S12+T12</f>
        <v>27</v>
      </c>
      <c r="S12" s="781">
        <v>0</v>
      </c>
      <c r="T12" s="781">
        <v>27</v>
      </c>
      <c r="U12" s="781">
        <v>0</v>
      </c>
      <c r="V12" s="781">
        <v>2</v>
      </c>
      <c r="W12" s="781">
        <v>37</v>
      </c>
      <c r="X12" s="781">
        <v>0</v>
      </c>
      <c r="Y12" s="781">
        <v>0</v>
      </c>
      <c r="Z12" s="781">
        <v>4</v>
      </c>
      <c r="AA12" s="783">
        <v>0</v>
      </c>
      <c r="AB12" s="783">
        <v>0</v>
      </c>
      <c r="AC12" s="780">
        <f>AD12+AE12+AH12+AI12+AJ12+AK12+AL12+AM12+AN12+AO12</f>
        <v>480</v>
      </c>
      <c r="AD12" s="781">
        <v>373</v>
      </c>
      <c r="AE12" s="782">
        <f>AF12+AG12</f>
        <v>46</v>
      </c>
      <c r="AF12" s="781">
        <v>1</v>
      </c>
      <c r="AG12" s="781">
        <v>45</v>
      </c>
      <c r="AH12" s="781">
        <v>0</v>
      </c>
      <c r="AI12" s="781">
        <v>61</v>
      </c>
      <c r="AJ12" s="781">
        <v>0</v>
      </c>
      <c r="AK12" s="781">
        <v>0</v>
      </c>
      <c r="AL12" s="781">
        <v>0</v>
      </c>
      <c r="AM12" s="781">
        <v>0</v>
      </c>
      <c r="AN12" s="783">
        <v>0</v>
      </c>
      <c r="AO12" s="783">
        <v>0</v>
      </c>
      <c r="AP12" s="780">
        <f>AQ12+AR12+AU12+AV12+AW12+AX12+AY12+AZ12+BA12+BB12</f>
        <v>385</v>
      </c>
      <c r="AQ12" s="781">
        <v>273</v>
      </c>
      <c r="AR12" s="782">
        <f>AS12+AT12</f>
        <v>18</v>
      </c>
      <c r="AS12" s="781">
        <v>0</v>
      </c>
      <c r="AT12" s="781">
        <v>18</v>
      </c>
      <c r="AU12" s="781">
        <v>0</v>
      </c>
      <c r="AV12" s="781">
        <v>35</v>
      </c>
      <c r="AW12" s="781">
        <v>59</v>
      </c>
      <c r="AX12" s="781">
        <v>0</v>
      </c>
      <c r="AY12" s="781">
        <v>0</v>
      </c>
      <c r="AZ12" s="781">
        <v>0</v>
      </c>
      <c r="BA12" s="783">
        <v>0</v>
      </c>
      <c r="BB12" s="783">
        <v>0</v>
      </c>
      <c r="BC12" s="780">
        <f>BD12+BE12+BH12+BI12+BJ12+BK12+BL12+BM12+BN12+BO12</f>
        <v>146</v>
      </c>
      <c r="BD12" s="781">
        <v>110</v>
      </c>
      <c r="BE12" s="782">
        <f>BF12+BG12</f>
        <v>7</v>
      </c>
      <c r="BF12" s="781"/>
      <c r="BG12" s="781">
        <v>7</v>
      </c>
      <c r="BH12" s="781"/>
      <c r="BI12" s="781">
        <v>11</v>
      </c>
      <c r="BJ12" s="781">
        <v>18</v>
      </c>
      <c r="BK12" s="781"/>
      <c r="BL12" s="781"/>
      <c r="BM12" s="781"/>
      <c r="BN12" s="783"/>
      <c r="BO12" s="783"/>
      <c r="BP12" s="780">
        <f>BQ12+BR12+BU12+BV12+BW12+BX12+BY12+BZ12+CA12+CB12</f>
        <v>403</v>
      </c>
      <c r="BQ12" s="781">
        <v>281</v>
      </c>
      <c r="BR12" s="782">
        <f>BS12+BT12</f>
        <v>24</v>
      </c>
      <c r="BS12" s="781">
        <v>0</v>
      </c>
      <c r="BT12" s="781">
        <v>24</v>
      </c>
      <c r="BU12" s="781">
        <v>0</v>
      </c>
      <c r="BV12" s="781">
        <v>61</v>
      </c>
      <c r="BW12" s="781">
        <v>37</v>
      </c>
      <c r="BX12" s="781">
        <v>0</v>
      </c>
      <c r="BY12" s="781">
        <v>0</v>
      </c>
      <c r="BZ12" s="781">
        <v>0</v>
      </c>
      <c r="CA12" s="783">
        <v>0</v>
      </c>
      <c r="CB12" s="783">
        <v>0</v>
      </c>
      <c r="CC12" s="780">
        <f>CD12+CE12+CH12+CI12+CJ12+CK12+CL12+CM12+CN12+CO12</f>
        <v>491</v>
      </c>
      <c r="CD12" s="781">
        <v>382</v>
      </c>
      <c r="CE12" s="782">
        <f>CF12+CG12</f>
        <v>20</v>
      </c>
      <c r="CF12" s="781">
        <v>0</v>
      </c>
      <c r="CG12" s="781">
        <v>20</v>
      </c>
      <c r="CH12" s="781">
        <v>0</v>
      </c>
      <c r="CI12" s="781">
        <v>70</v>
      </c>
      <c r="CJ12" s="781">
        <v>19</v>
      </c>
      <c r="CK12" s="781">
        <v>0</v>
      </c>
      <c r="CL12" s="781">
        <v>0</v>
      </c>
      <c r="CM12" s="781">
        <v>0</v>
      </c>
      <c r="CN12" s="783">
        <v>0</v>
      </c>
      <c r="CO12" s="783">
        <v>0</v>
      </c>
      <c r="CP12" s="780">
        <f>CQ12+CR12+CU12+CV12+CW12+CX12+CY12+CZ12+DA12+DB12</f>
        <v>277</v>
      </c>
      <c r="CQ12" s="781">
        <v>199</v>
      </c>
      <c r="CR12" s="782">
        <f>CS12+CT12</f>
        <v>21</v>
      </c>
      <c r="CS12" s="781"/>
      <c r="CT12" s="781">
        <v>21</v>
      </c>
      <c r="CU12" s="781"/>
      <c r="CV12" s="781">
        <v>45</v>
      </c>
      <c r="CW12" s="781">
        <v>12</v>
      </c>
      <c r="CX12" s="781"/>
      <c r="CY12" s="781"/>
      <c r="CZ12" s="781"/>
      <c r="DA12" s="783"/>
      <c r="DB12" s="783"/>
      <c r="DC12" s="780">
        <f>DD12+DE12+DH12+DI12+DJ12+DK12+DL12+DM12+DN12+DO12</f>
        <v>295</v>
      </c>
      <c r="DD12" s="781">
        <v>189</v>
      </c>
      <c r="DE12" s="782">
        <f>DF12+DG12</f>
        <v>12</v>
      </c>
      <c r="DF12" s="781">
        <v>0</v>
      </c>
      <c r="DG12" s="781">
        <v>12</v>
      </c>
      <c r="DH12" s="781">
        <v>0</v>
      </c>
      <c r="DI12" s="781">
        <v>50</v>
      </c>
      <c r="DJ12" s="781">
        <v>44</v>
      </c>
      <c r="DK12" s="781">
        <v>0</v>
      </c>
      <c r="DL12" s="781">
        <v>0</v>
      </c>
      <c r="DM12" s="781">
        <v>0</v>
      </c>
      <c r="DN12" s="783">
        <v>0</v>
      </c>
      <c r="DO12" s="783">
        <v>0</v>
      </c>
      <c r="DP12" s="784"/>
      <c r="DQ12" s="784"/>
      <c r="DR12" s="784"/>
    </row>
    <row r="13" spans="1:122" s="396" customFormat="1" ht="22.5" customHeight="1">
      <c r="A13" s="479">
        <v>2</v>
      </c>
      <c r="B13" s="416" t="s">
        <v>131</v>
      </c>
      <c r="C13" s="780">
        <f aca="true" t="shared" si="10" ref="C13:C25">D13+E13+H13+I13+J13+K13+L13+M13+N13+O13</f>
        <v>1297</v>
      </c>
      <c r="D13" s="781">
        <f aca="true" t="shared" si="11" ref="D13:D25">Q13+AD13+AQ13+BD13+BQ13+CD13+CQ13+DD13</f>
        <v>723</v>
      </c>
      <c r="E13" s="782">
        <f aca="true" t="shared" si="12" ref="E13:E25">F13+G13</f>
        <v>126</v>
      </c>
      <c r="F13" s="781">
        <f t="shared" si="9"/>
        <v>0</v>
      </c>
      <c r="G13" s="781">
        <f t="shared" si="9"/>
        <v>126</v>
      </c>
      <c r="H13" s="781">
        <f t="shared" si="9"/>
        <v>0</v>
      </c>
      <c r="I13" s="781">
        <f t="shared" si="9"/>
        <v>404</v>
      </c>
      <c r="J13" s="781">
        <f t="shared" si="9"/>
        <v>39</v>
      </c>
      <c r="K13" s="781">
        <f t="shared" si="9"/>
        <v>1</v>
      </c>
      <c r="L13" s="781">
        <f t="shared" si="9"/>
        <v>0</v>
      </c>
      <c r="M13" s="781">
        <f t="shared" si="9"/>
        <v>4</v>
      </c>
      <c r="N13" s="781">
        <f t="shared" si="9"/>
        <v>0</v>
      </c>
      <c r="O13" s="781">
        <f t="shared" si="9"/>
        <v>0</v>
      </c>
      <c r="P13" s="780">
        <f>Q13+R13+U13+V13+W13+X13+Y13+Z13+AA13+AB13</f>
        <v>32</v>
      </c>
      <c r="Q13" s="785">
        <v>6</v>
      </c>
      <c r="R13" s="782">
        <f>S13+T13</f>
        <v>20</v>
      </c>
      <c r="S13" s="785">
        <v>0</v>
      </c>
      <c r="T13" s="785">
        <v>20</v>
      </c>
      <c r="U13" s="785">
        <v>0</v>
      </c>
      <c r="V13" s="785">
        <v>2</v>
      </c>
      <c r="W13" s="785">
        <v>0</v>
      </c>
      <c r="X13" s="785">
        <v>0</v>
      </c>
      <c r="Y13" s="785">
        <v>0</v>
      </c>
      <c r="Z13" s="785">
        <v>4</v>
      </c>
      <c r="AA13" s="783">
        <v>0</v>
      </c>
      <c r="AB13" s="783">
        <v>0</v>
      </c>
      <c r="AC13" s="780">
        <f>AD13+AE13+AH13+AI13+AJ13+AK13+AL13+AM13+AN13+AO13</f>
        <v>238</v>
      </c>
      <c r="AD13" s="785">
        <v>110</v>
      </c>
      <c r="AE13" s="782">
        <f>AF13+AG13</f>
        <v>22</v>
      </c>
      <c r="AF13" s="785">
        <v>0</v>
      </c>
      <c r="AG13" s="785">
        <v>22</v>
      </c>
      <c r="AH13" s="785">
        <v>0</v>
      </c>
      <c r="AI13" s="785">
        <v>105</v>
      </c>
      <c r="AJ13" s="785">
        <v>0</v>
      </c>
      <c r="AK13" s="785">
        <v>1</v>
      </c>
      <c r="AL13" s="785">
        <v>0</v>
      </c>
      <c r="AM13" s="785">
        <v>0</v>
      </c>
      <c r="AN13" s="783">
        <v>0</v>
      </c>
      <c r="AO13" s="783">
        <v>0</v>
      </c>
      <c r="AP13" s="780">
        <f>AQ13+AR13+AU13+AV13+AW13+AX13+AY13+AZ13+BA13+BB13</f>
        <v>150</v>
      </c>
      <c r="AQ13" s="785">
        <v>79</v>
      </c>
      <c r="AR13" s="782">
        <f>AS13+AT13</f>
        <v>14</v>
      </c>
      <c r="AS13" s="785">
        <v>0</v>
      </c>
      <c r="AT13" s="785">
        <v>14</v>
      </c>
      <c r="AU13" s="785">
        <v>0</v>
      </c>
      <c r="AV13" s="785">
        <v>51</v>
      </c>
      <c r="AW13" s="785">
        <v>6</v>
      </c>
      <c r="AX13" s="785">
        <v>0</v>
      </c>
      <c r="AY13" s="785">
        <v>0</v>
      </c>
      <c r="AZ13" s="785">
        <v>0</v>
      </c>
      <c r="BA13" s="783">
        <v>0</v>
      </c>
      <c r="BB13" s="783">
        <v>0</v>
      </c>
      <c r="BC13" s="780">
        <f>BD13+BE13+BH13+BI13+BJ13+BK13+BL13+BM13+BN13+BO13</f>
        <v>210</v>
      </c>
      <c r="BD13" s="785">
        <v>129</v>
      </c>
      <c r="BE13" s="782">
        <f>BF13+BG13</f>
        <v>10</v>
      </c>
      <c r="BF13" s="785"/>
      <c r="BG13" s="785">
        <v>10</v>
      </c>
      <c r="BH13" s="785"/>
      <c r="BI13" s="785">
        <v>64</v>
      </c>
      <c r="BJ13" s="785">
        <v>7</v>
      </c>
      <c r="BK13" s="785"/>
      <c r="BL13" s="785"/>
      <c r="BM13" s="785"/>
      <c r="BN13" s="783"/>
      <c r="BO13" s="783"/>
      <c r="BP13" s="780">
        <f>BQ13+BR13+BU13+BV13+BW13+BX13+BY13+BZ13+CA13+CB13</f>
        <v>162</v>
      </c>
      <c r="BQ13" s="785">
        <v>131</v>
      </c>
      <c r="BR13" s="782">
        <f>BS13+BT13</f>
        <v>3</v>
      </c>
      <c r="BS13" s="785">
        <v>0</v>
      </c>
      <c r="BT13" s="785">
        <v>3</v>
      </c>
      <c r="BU13" s="785">
        <v>0</v>
      </c>
      <c r="BV13" s="785">
        <v>22</v>
      </c>
      <c r="BW13" s="785">
        <v>6</v>
      </c>
      <c r="BX13" s="785">
        <v>0</v>
      </c>
      <c r="BY13" s="785">
        <v>0</v>
      </c>
      <c r="BZ13" s="785">
        <v>0</v>
      </c>
      <c r="CA13" s="783">
        <v>0</v>
      </c>
      <c r="CB13" s="783">
        <v>0</v>
      </c>
      <c r="CC13" s="780">
        <f>CD13+CE13+CH13+CI13+CJ13+CK13+CL13+CM13+CN13+CO13</f>
        <v>215</v>
      </c>
      <c r="CD13" s="785">
        <v>94</v>
      </c>
      <c r="CE13" s="782">
        <f>CF13+CG13</f>
        <v>22</v>
      </c>
      <c r="CF13" s="785">
        <v>0</v>
      </c>
      <c r="CG13" s="785">
        <v>22</v>
      </c>
      <c r="CH13" s="785">
        <v>0</v>
      </c>
      <c r="CI13" s="785">
        <v>95</v>
      </c>
      <c r="CJ13" s="785">
        <v>4</v>
      </c>
      <c r="CK13" s="785">
        <v>0</v>
      </c>
      <c r="CL13" s="785">
        <v>0</v>
      </c>
      <c r="CM13" s="785">
        <v>0</v>
      </c>
      <c r="CN13" s="783">
        <v>0</v>
      </c>
      <c r="CO13" s="783">
        <v>0</v>
      </c>
      <c r="CP13" s="780">
        <f>CQ13+CR13+CU13+CV13+CW13+CX13+CY13+CZ13+DA13+DB13</f>
        <v>101</v>
      </c>
      <c r="CQ13" s="785">
        <v>51</v>
      </c>
      <c r="CR13" s="782">
        <f>CS13+CT13</f>
        <v>24</v>
      </c>
      <c r="CS13" s="785"/>
      <c r="CT13" s="785">
        <v>24</v>
      </c>
      <c r="CU13" s="785"/>
      <c r="CV13" s="785">
        <v>15</v>
      </c>
      <c r="CW13" s="785">
        <v>11</v>
      </c>
      <c r="CX13" s="785"/>
      <c r="CY13" s="785"/>
      <c r="CZ13" s="785"/>
      <c r="DA13" s="783"/>
      <c r="DB13" s="783"/>
      <c r="DC13" s="780">
        <f>DD13+DE13+DH13+DI13+DJ13+DK13+DL13+DM13+DN13+DO13</f>
        <v>189</v>
      </c>
      <c r="DD13" s="785">
        <v>123</v>
      </c>
      <c r="DE13" s="782">
        <f>DF13+DG13</f>
        <v>11</v>
      </c>
      <c r="DF13" s="785">
        <v>0</v>
      </c>
      <c r="DG13" s="785">
        <v>11</v>
      </c>
      <c r="DH13" s="785">
        <v>0</v>
      </c>
      <c r="DI13" s="785">
        <v>50</v>
      </c>
      <c r="DJ13" s="785">
        <v>5</v>
      </c>
      <c r="DK13" s="785">
        <v>0</v>
      </c>
      <c r="DL13" s="785">
        <v>0</v>
      </c>
      <c r="DM13" s="785">
        <v>0</v>
      </c>
      <c r="DN13" s="783">
        <v>0</v>
      </c>
      <c r="DO13" s="783">
        <v>0</v>
      </c>
      <c r="DP13" s="784"/>
      <c r="DQ13" s="784"/>
      <c r="DR13" s="784"/>
    </row>
    <row r="14" spans="1:119" ht="22.5" customHeight="1">
      <c r="A14" s="480" t="s">
        <v>1</v>
      </c>
      <c r="B14" s="393" t="s">
        <v>132</v>
      </c>
      <c r="C14" s="780">
        <f t="shared" si="10"/>
        <v>39</v>
      </c>
      <c r="D14" s="781">
        <f t="shared" si="11"/>
        <v>18</v>
      </c>
      <c r="E14" s="782">
        <f t="shared" si="12"/>
        <v>12</v>
      </c>
      <c r="F14" s="781">
        <f t="shared" si="9"/>
        <v>0</v>
      </c>
      <c r="G14" s="781">
        <f t="shared" si="9"/>
        <v>12</v>
      </c>
      <c r="H14" s="781">
        <f t="shared" si="9"/>
        <v>0</v>
      </c>
      <c r="I14" s="781">
        <f t="shared" si="9"/>
        <v>7</v>
      </c>
      <c r="J14" s="781">
        <f t="shared" si="9"/>
        <v>1</v>
      </c>
      <c r="K14" s="781">
        <f t="shared" si="9"/>
        <v>0</v>
      </c>
      <c r="L14" s="781">
        <f t="shared" si="9"/>
        <v>0</v>
      </c>
      <c r="M14" s="781">
        <f t="shared" si="9"/>
        <v>1</v>
      </c>
      <c r="N14" s="781">
        <f t="shared" si="9"/>
        <v>0</v>
      </c>
      <c r="O14" s="781">
        <f t="shared" si="9"/>
        <v>0</v>
      </c>
      <c r="P14" s="780">
        <f>Q14+R14+U14+V14+W14+X14+Y14+Z14+AA14+AB14</f>
        <v>12</v>
      </c>
      <c r="Q14" s="764">
        <v>6</v>
      </c>
      <c r="R14" s="782">
        <f>S14+T14</f>
        <v>4</v>
      </c>
      <c r="S14" s="765">
        <v>0</v>
      </c>
      <c r="T14" s="765">
        <v>4</v>
      </c>
      <c r="U14" s="765">
        <v>0</v>
      </c>
      <c r="V14" s="765">
        <v>0</v>
      </c>
      <c r="W14" s="765">
        <v>1</v>
      </c>
      <c r="X14" s="765">
        <v>0</v>
      </c>
      <c r="Y14" s="765">
        <v>0</v>
      </c>
      <c r="Z14" s="765">
        <v>1</v>
      </c>
      <c r="AA14" s="760">
        <v>0</v>
      </c>
      <c r="AB14" s="760">
        <v>0</v>
      </c>
      <c r="AC14" s="780">
        <f>AD14+AE14+AH14+AI14+AJ14+AK14+AL14+AM14+AN14+AO14</f>
        <v>9</v>
      </c>
      <c r="AD14" s="764">
        <v>4</v>
      </c>
      <c r="AE14" s="782">
        <f>AF14+AG14</f>
        <v>2</v>
      </c>
      <c r="AF14" s="765">
        <v>0</v>
      </c>
      <c r="AG14" s="765">
        <v>2</v>
      </c>
      <c r="AH14" s="765">
        <v>0</v>
      </c>
      <c r="AI14" s="765">
        <v>3</v>
      </c>
      <c r="AJ14" s="765">
        <v>0</v>
      </c>
      <c r="AK14" s="765">
        <v>0</v>
      </c>
      <c r="AL14" s="765">
        <v>0</v>
      </c>
      <c r="AM14" s="765">
        <v>0</v>
      </c>
      <c r="AN14" s="760">
        <v>0</v>
      </c>
      <c r="AO14" s="760">
        <v>0</v>
      </c>
      <c r="AP14" s="780">
        <f>AQ14+AR14+AU14+AV14+AW14+AX14+AY14+AZ14+BA14+BB14</f>
        <v>6</v>
      </c>
      <c r="AQ14" s="764">
        <v>3</v>
      </c>
      <c r="AR14" s="782">
        <f>AS14+AT14</f>
        <v>3</v>
      </c>
      <c r="AS14" s="765">
        <v>0</v>
      </c>
      <c r="AT14" s="765">
        <v>3</v>
      </c>
      <c r="AU14" s="765">
        <v>0</v>
      </c>
      <c r="AV14" s="765">
        <v>0</v>
      </c>
      <c r="AW14" s="765">
        <v>0</v>
      </c>
      <c r="AX14" s="765">
        <v>0</v>
      </c>
      <c r="AY14" s="765">
        <v>0</v>
      </c>
      <c r="AZ14" s="765">
        <v>0</v>
      </c>
      <c r="BA14" s="760">
        <v>0</v>
      </c>
      <c r="BB14" s="760">
        <v>0</v>
      </c>
      <c r="BC14" s="780">
        <f>BD14+BE14+BH14+BI14+BJ14+BK14+BL14+BM14+BN14+BO14</f>
        <v>2</v>
      </c>
      <c r="BD14" s="764"/>
      <c r="BE14" s="782">
        <f>BF14+BG14</f>
        <v>0</v>
      </c>
      <c r="BF14" s="765"/>
      <c r="BG14" s="765"/>
      <c r="BH14" s="765"/>
      <c r="BI14" s="765">
        <v>2</v>
      </c>
      <c r="BJ14" s="765"/>
      <c r="BK14" s="765"/>
      <c r="BL14" s="765"/>
      <c r="BM14" s="765"/>
      <c r="BN14" s="760"/>
      <c r="BO14" s="760"/>
      <c r="BP14" s="780">
        <f>BQ14+BR14+BU14+BV14+BW14+BX14+BY14+BZ14+CA14+CB14</f>
        <v>2</v>
      </c>
      <c r="BQ14" s="764">
        <v>1</v>
      </c>
      <c r="BR14" s="782">
        <f>BS14+BT14</f>
        <v>0</v>
      </c>
      <c r="BS14" s="765">
        <v>0</v>
      </c>
      <c r="BT14" s="765">
        <v>0</v>
      </c>
      <c r="BU14" s="765">
        <v>0</v>
      </c>
      <c r="BV14" s="765">
        <v>1</v>
      </c>
      <c r="BW14" s="765">
        <v>0</v>
      </c>
      <c r="BX14" s="765">
        <v>0</v>
      </c>
      <c r="BY14" s="765">
        <v>0</v>
      </c>
      <c r="BZ14" s="765">
        <v>0</v>
      </c>
      <c r="CA14" s="760">
        <v>0</v>
      </c>
      <c r="CB14" s="760">
        <v>0</v>
      </c>
      <c r="CC14" s="780">
        <f>CD14+CE14+CH14+CI14+CJ14+CK14+CL14+CM14+CN14+CO14</f>
        <v>4</v>
      </c>
      <c r="CD14" s="764">
        <v>2</v>
      </c>
      <c r="CE14" s="782">
        <f>CF14+CG14</f>
        <v>1</v>
      </c>
      <c r="CF14" s="765">
        <v>0</v>
      </c>
      <c r="CG14" s="765">
        <v>1</v>
      </c>
      <c r="CH14" s="765">
        <v>0</v>
      </c>
      <c r="CI14" s="765">
        <v>1</v>
      </c>
      <c r="CJ14" s="765">
        <v>0</v>
      </c>
      <c r="CK14" s="765">
        <v>0</v>
      </c>
      <c r="CL14" s="765">
        <v>0</v>
      </c>
      <c r="CM14" s="765">
        <v>0</v>
      </c>
      <c r="CN14" s="760">
        <v>0</v>
      </c>
      <c r="CO14" s="760">
        <v>0</v>
      </c>
      <c r="CP14" s="780">
        <f>CQ14+CR14+CU14+CV14+CW14+CX14+CY14+CZ14+DA14+DB14</f>
        <v>3</v>
      </c>
      <c r="CQ14" s="764">
        <v>1</v>
      </c>
      <c r="CR14" s="782">
        <f>CS14+CT14</f>
        <v>2</v>
      </c>
      <c r="CS14" s="765"/>
      <c r="CT14" s="765">
        <v>2</v>
      </c>
      <c r="CU14" s="765"/>
      <c r="CV14" s="765">
        <v>0</v>
      </c>
      <c r="CW14" s="765"/>
      <c r="CX14" s="765"/>
      <c r="CY14" s="765"/>
      <c r="CZ14" s="765"/>
      <c r="DA14" s="760"/>
      <c r="DB14" s="760"/>
      <c r="DC14" s="780">
        <f>DD14+DE14+DH14+DI14+DJ14+DK14+DL14+DM14+DN14+DO14</f>
        <v>1</v>
      </c>
      <c r="DD14" s="764">
        <v>1</v>
      </c>
      <c r="DE14" s="782">
        <f>DF14+DG14</f>
        <v>0</v>
      </c>
      <c r="DF14" s="765">
        <v>0</v>
      </c>
      <c r="DG14" s="765">
        <v>0</v>
      </c>
      <c r="DH14" s="765">
        <v>0</v>
      </c>
      <c r="DI14" s="765">
        <v>0</v>
      </c>
      <c r="DJ14" s="765">
        <v>0</v>
      </c>
      <c r="DK14" s="765">
        <v>0</v>
      </c>
      <c r="DL14" s="765">
        <v>0</v>
      </c>
      <c r="DM14" s="765">
        <v>0</v>
      </c>
      <c r="DN14" s="760">
        <v>0</v>
      </c>
      <c r="DO14" s="760">
        <v>0</v>
      </c>
    </row>
    <row r="15" spans="1:119" ht="22.5" customHeight="1">
      <c r="A15" s="480" t="s">
        <v>9</v>
      </c>
      <c r="B15" s="393" t="s">
        <v>133</v>
      </c>
      <c r="C15" s="780">
        <f t="shared" si="10"/>
        <v>0</v>
      </c>
      <c r="D15" s="781">
        <f t="shared" si="11"/>
        <v>0</v>
      </c>
      <c r="E15" s="782">
        <f t="shared" si="12"/>
        <v>0</v>
      </c>
      <c r="F15" s="781">
        <f t="shared" si="9"/>
        <v>0</v>
      </c>
      <c r="G15" s="781">
        <f t="shared" si="9"/>
        <v>0</v>
      </c>
      <c r="H15" s="781">
        <f t="shared" si="9"/>
        <v>0</v>
      </c>
      <c r="I15" s="781">
        <f t="shared" si="9"/>
        <v>0</v>
      </c>
      <c r="J15" s="781">
        <f t="shared" si="9"/>
        <v>0</v>
      </c>
      <c r="K15" s="781">
        <f t="shared" si="9"/>
        <v>0</v>
      </c>
      <c r="L15" s="781">
        <f t="shared" si="9"/>
        <v>0</v>
      </c>
      <c r="M15" s="781">
        <f t="shared" si="9"/>
        <v>0</v>
      </c>
      <c r="N15" s="781">
        <f t="shared" si="9"/>
        <v>0</v>
      </c>
      <c r="O15" s="781">
        <f t="shared" si="9"/>
        <v>0</v>
      </c>
      <c r="P15" s="780">
        <f>Q15+R15+U15+V15+W15+X15+Y15+Z15+AA15+AB15</f>
        <v>0</v>
      </c>
      <c r="Q15" s="764">
        <v>0</v>
      </c>
      <c r="R15" s="782">
        <f>S15+T15</f>
        <v>0</v>
      </c>
      <c r="S15" s="765">
        <v>0</v>
      </c>
      <c r="T15" s="765">
        <v>0</v>
      </c>
      <c r="U15" s="765">
        <v>0</v>
      </c>
      <c r="V15" s="765">
        <v>0</v>
      </c>
      <c r="W15" s="765">
        <v>0</v>
      </c>
      <c r="X15" s="765">
        <v>0</v>
      </c>
      <c r="Y15" s="765">
        <v>0</v>
      </c>
      <c r="Z15" s="765">
        <v>0</v>
      </c>
      <c r="AA15" s="760">
        <v>0</v>
      </c>
      <c r="AB15" s="760">
        <v>0</v>
      </c>
      <c r="AC15" s="780">
        <f>AD15+AE15+AH15+AI15+AJ15+AK15+AL15+AM15+AN15+AO15</f>
        <v>0</v>
      </c>
      <c r="AD15" s="764">
        <v>0</v>
      </c>
      <c r="AE15" s="782">
        <f>AF15+AG15</f>
        <v>0</v>
      </c>
      <c r="AF15" s="765">
        <v>0</v>
      </c>
      <c r="AG15" s="765">
        <v>0</v>
      </c>
      <c r="AH15" s="765">
        <v>0</v>
      </c>
      <c r="AI15" s="765">
        <v>0</v>
      </c>
      <c r="AJ15" s="765">
        <v>0</v>
      </c>
      <c r="AK15" s="765">
        <v>0</v>
      </c>
      <c r="AL15" s="765">
        <v>0</v>
      </c>
      <c r="AM15" s="765">
        <v>0</v>
      </c>
      <c r="AN15" s="760">
        <v>0</v>
      </c>
      <c r="AO15" s="760">
        <v>0</v>
      </c>
      <c r="AP15" s="780">
        <f>AQ15+AR15+AU15+AV15+AW15+AX15+AY15+AZ15+BA15+BB15</f>
        <v>0</v>
      </c>
      <c r="AQ15" s="764">
        <v>0</v>
      </c>
      <c r="AR15" s="782">
        <f>AS15+AT15</f>
        <v>0</v>
      </c>
      <c r="AS15" s="765">
        <v>0</v>
      </c>
      <c r="AT15" s="765">
        <v>0</v>
      </c>
      <c r="AU15" s="765">
        <v>0</v>
      </c>
      <c r="AV15" s="765">
        <v>0</v>
      </c>
      <c r="AW15" s="765">
        <v>0</v>
      </c>
      <c r="AX15" s="765">
        <v>0</v>
      </c>
      <c r="AY15" s="765">
        <v>0</v>
      </c>
      <c r="AZ15" s="765">
        <v>0</v>
      </c>
      <c r="BA15" s="760">
        <v>0</v>
      </c>
      <c r="BB15" s="760">
        <v>0</v>
      </c>
      <c r="BC15" s="780">
        <f>BD15+BE15+BH15+BI15+BJ15+BK15+BL15+BM15+BN15+BO15</f>
        <v>0</v>
      </c>
      <c r="BD15" s="764"/>
      <c r="BE15" s="782">
        <f>BF15+BG15</f>
        <v>0</v>
      </c>
      <c r="BF15" s="765"/>
      <c r="BG15" s="765"/>
      <c r="BH15" s="765"/>
      <c r="BI15" s="765"/>
      <c r="BJ15" s="765"/>
      <c r="BK15" s="765"/>
      <c r="BL15" s="765"/>
      <c r="BM15" s="765"/>
      <c r="BN15" s="760"/>
      <c r="BO15" s="760"/>
      <c r="BP15" s="780">
        <f>BQ15+BR15+BU15+BV15+BW15+BX15+BY15+BZ15+CA15+CB15</f>
        <v>0</v>
      </c>
      <c r="BQ15" s="764">
        <v>0</v>
      </c>
      <c r="BR15" s="782">
        <f>BS15+BT15</f>
        <v>0</v>
      </c>
      <c r="BS15" s="765">
        <v>0</v>
      </c>
      <c r="BT15" s="765">
        <v>0</v>
      </c>
      <c r="BU15" s="765">
        <v>0</v>
      </c>
      <c r="BV15" s="765">
        <v>0</v>
      </c>
      <c r="BW15" s="765">
        <v>0</v>
      </c>
      <c r="BX15" s="765">
        <v>0</v>
      </c>
      <c r="BY15" s="765">
        <v>0</v>
      </c>
      <c r="BZ15" s="765">
        <v>0</v>
      </c>
      <c r="CA15" s="760">
        <v>0</v>
      </c>
      <c r="CB15" s="760">
        <v>0</v>
      </c>
      <c r="CC15" s="780">
        <f>CD15+CE15+CH15+CI15+CJ15+CK15+CL15+CM15+CN15+CO15</f>
        <v>0</v>
      </c>
      <c r="CD15" s="764">
        <v>0</v>
      </c>
      <c r="CE15" s="782">
        <f>CF15+CG15</f>
        <v>0</v>
      </c>
      <c r="CF15" s="765">
        <v>0</v>
      </c>
      <c r="CG15" s="765">
        <v>0</v>
      </c>
      <c r="CH15" s="765">
        <v>0</v>
      </c>
      <c r="CI15" s="765">
        <v>0</v>
      </c>
      <c r="CJ15" s="765">
        <v>0</v>
      </c>
      <c r="CK15" s="765">
        <v>0</v>
      </c>
      <c r="CL15" s="765">
        <v>0</v>
      </c>
      <c r="CM15" s="765">
        <v>0</v>
      </c>
      <c r="CN15" s="760">
        <v>0</v>
      </c>
      <c r="CO15" s="760">
        <v>0</v>
      </c>
      <c r="CP15" s="780">
        <f>CQ15+CR15+CU15+CV15+CW15+CX15+CY15+CZ15+DA15+DB15</f>
        <v>0</v>
      </c>
      <c r="CQ15" s="764">
        <v>0</v>
      </c>
      <c r="CR15" s="782">
        <f>CS15+CT15</f>
        <v>0</v>
      </c>
      <c r="CS15" s="765"/>
      <c r="CT15" s="765">
        <v>0</v>
      </c>
      <c r="CU15" s="765"/>
      <c r="CV15" s="765">
        <v>0</v>
      </c>
      <c r="CW15" s="765"/>
      <c r="CX15" s="765"/>
      <c r="CY15" s="765"/>
      <c r="CZ15" s="765"/>
      <c r="DA15" s="760"/>
      <c r="DB15" s="760"/>
      <c r="DC15" s="780">
        <f>DD15+DE15+DH15+DI15+DJ15+DK15+DL15+DM15+DN15+DO15</f>
        <v>0</v>
      </c>
      <c r="DD15" s="764">
        <v>0</v>
      </c>
      <c r="DE15" s="782">
        <f>DF15+DG15</f>
        <v>0</v>
      </c>
      <c r="DF15" s="765">
        <v>0</v>
      </c>
      <c r="DG15" s="765">
        <v>0</v>
      </c>
      <c r="DH15" s="765">
        <v>0</v>
      </c>
      <c r="DI15" s="765">
        <v>0</v>
      </c>
      <c r="DJ15" s="765">
        <v>0</v>
      </c>
      <c r="DK15" s="765">
        <v>0</v>
      </c>
      <c r="DL15" s="765">
        <v>0</v>
      </c>
      <c r="DM15" s="765">
        <v>0</v>
      </c>
      <c r="DN15" s="760">
        <v>0</v>
      </c>
      <c r="DO15" s="760">
        <v>0</v>
      </c>
    </row>
    <row r="16" spans="1:119" ht="22.5" customHeight="1">
      <c r="A16" s="480" t="s">
        <v>134</v>
      </c>
      <c r="B16" s="393" t="s">
        <v>135</v>
      </c>
      <c r="C16" s="766">
        <f aca="true" t="shared" si="13" ref="C16:BN16">C17+C25</f>
        <v>3828</v>
      </c>
      <c r="D16" s="766">
        <f t="shared" si="13"/>
        <v>2535</v>
      </c>
      <c r="E16" s="766">
        <f t="shared" si="13"/>
        <v>289</v>
      </c>
      <c r="F16" s="766">
        <f t="shared" si="13"/>
        <v>1</v>
      </c>
      <c r="G16" s="766">
        <f t="shared" si="13"/>
        <v>288</v>
      </c>
      <c r="H16" s="766">
        <f t="shared" si="13"/>
        <v>0</v>
      </c>
      <c r="I16" s="766">
        <f t="shared" si="13"/>
        <v>732</v>
      </c>
      <c r="J16" s="766">
        <f t="shared" si="13"/>
        <v>264</v>
      </c>
      <c r="K16" s="766">
        <f t="shared" si="13"/>
        <v>1</v>
      </c>
      <c r="L16" s="766">
        <f t="shared" si="13"/>
        <v>0</v>
      </c>
      <c r="M16" s="766">
        <f t="shared" si="13"/>
        <v>7</v>
      </c>
      <c r="N16" s="766">
        <f t="shared" si="13"/>
        <v>0</v>
      </c>
      <c r="O16" s="766">
        <f t="shared" si="13"/>
        <v>0</v>
      </c>
      <c r="P16" s="766">
        <f t="shared" si="13"/>
        <v>113</v>
      </c>
      <c r="Q16" s="766">
        <f t="shared" si="13"/>
        <v>23</v>
      </c>
      <c r="R16" s="766">
        <f t="shared" si="13"/>
        <v>43</v>
      </c>
      <c r="S16" s="766">
        <f t="shared" si="13"/>
        <v>0</v>
      </c>
      <c r="T16" s="766">
        <f t="shared" si="13"/>
        <v>43</v>
      </c>
      <c r="U16" s="766">
        <f t="shared" si="13"/>
        <v>0</v>
      </c>
      <c r="V16" s="766">
        <f t="shared" si="13"/>
        <v>4</v>
      </c>
      <c r="W16" s="766">
        <f t="shared" si="13"/>
        <v>36</v>
      </c>
      <c r="X16" s="766">
        <f t="shared" si="13"/>
        <v>0</v>
      </c>
      <c r="Y16" s="766">
        <f t="shared" si="13"/>
        <v>0</v>
      </c>
      <c r="Z16" s="766">
        <f t="shared" si="13"/>
        <v>7</v>
      </c>
      <c r="AA16" s="766">
        <f t="shared" si="13"/>
        <v>0</v>
      </c>
      <c r="AB16" s="786">
        <f t="shared" si="13"/>
        <v>0</v>
      </c>
      <c r="AC16" s="766">
        <f t="shared" si="13"/>
        <v>709</v>
      </c>
      <c r="AD16" s="766">
        <f t="shared" si="13"/>
        <v>479</v>
      </c>
      <c r="AE16" s="766">
        <f t="shared" si="13"/>
        <v>66</v>
      </c>
      <c r="AF16" s="766">
        <f t="shared" si="13"/>
        <v>1</v>
      </c>
      <c r="AG16" s="766">
        <f t="shared" si="13"/>
        <v>65</v>
      </c>
      <c r="AH16" s="766">
        <f t="shared" si="13"/>
        <v>0</v>
      </c>
      <c r="AI16" s="766">
        <f t="shared" si="13"/>
        <v>163</v>
      </c>
      <c r="AJ16" s="766">
        <f t="shared" si="13"/>
        <v>0</v>
      </c>
      <c r="AK16" s="766">
        <f t="shared" si="13"/>
        <v>1</v>
      </c>
      <c r="AL16" s="766">
        <f t="shared" si="13"/>
        <v>0</v>
      </c>
      <c r="AM16" s="766">
        <f t="shared" si="13"/>
        <v>0</v>
      </c>
      <c r="AN16" s="766">
        <f t="shared" si="13"/>
        <v>0</v>
      </c>
      <c r="AO16" s="786">
        <f t="shared" si="13"/>
        <v>0</v>
      </c>
      <c r="AP16" s="766">
        <f t="shared" si="13"/>
        <v>529</v>
      </c>
      <c r="AQ16" s="766">
        <f t="shared" si="13"/>
        <v>349</v>
      </c>
      <c r="AR16" s="766">
        <f t="shared" si="13"/>
        <v>29</v>
      </c>
      <c r="AS16" s="766">
        <f t="shared" si="13"/>
        <v>0</v>
      </c>
      <c r="AT16" s="766">
        <f t="shared" si="13"/>
        <v>29</v>
      </c>
      <c r="AU16" s="766">
        <f t="shared" si="13"/>
        <v>0</v>
      </c>
      <c r="AV16" s="766">
        <f t="shared" si="13"/>
        <v>86</v>
      </c>
      <c r="AW16" s="766">
        <f t="shared" si="13"/>
        <v>65</v>
      </c>
      <c r="AX16" s="766">
        <f t="shared" si="13"/>
        <v>0</v>
      </c>
      <c r="AY16" s="766">
        <f t="shared" si="13"/>
        <v>0</v>
      </c>
      <c r="AZ16" s="766">
        <f t="shared" si="13"/>
        <v>0</v>
      </c>
      <c r="BA16" s="766">
        <f t="shared" si="13"/>
        <v>0</v>
      </c>
      <c r="BB16" s="786">
        <f t="shared" si="13"/>
        <v>0</v>
      </c>
      <c r="BC16" s="766">
        <f t="shared" si="13"/>
        <v>354</v>
      </c>
      <c r="BD16" s="766">
        <f t="shared" si="13"/>
        <v>239</v>
      </c>
      <c r="BE16" s="766">
        <f t="shared" si="13"/>
        <v>17</v>
      </c>
      <c r="BF16" s="766">
        <f t="shared" si="13"/>
        <v>0</v>
      </c>
      <c r="BG16" s="766">
        <f t="shared" si="13"/>
        <v>17</v>
      </c>
      <c r="BH16" s="766">
        <f t="shared" si="13"/>
        <v>0</v>
      </c>
      <c r="BI16" s="766">
        <f t="shared" si="13"/>
        <v>73</v>
      </c>
      <c r="BJ16" s="766">
        <f t="shared" si="13"/>
        <v>25</v>
      </c>
      <c r="BK16" s="766">
        <f t="shared" si="13"/>
        <v>0</v>
      </c>
      <c r="BL16" s="766">
        <f t="shared" si="13"/>
        <v>0</v>
      </c>
      <c r="BM16" s="766">
        <f t="shared" si="13"/>
        <v>0</v>
      </c>
      <c r="BN16" s="766">
        <f t="shared" si="13"/>
        <v>0</v>
      </c>
      <c r="BO16" s="786">
        <f aca="true" t="shared" si="14" ref="BO16:DO16">BO17+BO25</f>
        <v>0</v>
      </c>
      <c r="BP16" s="766">
        <f t="shared" si="14"/>
        <v>563</v>
      </c>
      <c r="BQ16" s="766">
        <f t="shared" si="14"/>
        <v>411</v>
      </c>
      <c r="BR16" s="766">
        <f t="shared" si="14"/>
        <v>27</v>
      </c>
      <c r="BS16" s="766">
        <f t="shared" si="14"/>
        <v>0</v>
      </c>
      <c r="BT16" s="766">
        <f t="shared" si="14"/>
        <v>27</v>
      </c>
      <c r="BU16" s="766">
        <f t="shared" si="14"/>
        <v>0</v>
      </c>
      <c r="BV16" s="766">
        <f t="shared" si="14"/>
        <v>82</v>
      </c>
      <c r="BW16" s="766">
        <f t="shared" si="14"/>
        <v>43</v>
      </c>
      <c r="BX16" s="766">
        <f t="shared" si="14"/>
        <v>0</v>
      </c>
      <c r="BY16" s="766">
        <f t="shared" si="14"/>
        <v>0</v>
      </c>
      <c r="BZ16" s="766">
        <f t="shared" si="14"/>
        <v>0</v>
      </c>
      <c r="CA16" s="766">
        <f t="shared" si="14"/>
        <v>0</v>
      </c>
      <c r="CB16" s="786">
        <f t="shared" si="14"/>
        <v>0</v>
      </c>
      <c r="CC16" s="766">
        <f t="shared" si="14"/>
        <v>702</v>
      </c>
      <c r="CD16" s="766">
        <f t="shared" si="14"/>
        <v>474</v>
      </c>
      <c r="CE16" s="766">
        <f t="shared" si="14"/>
        <v>41</v>
      </c>
      <c r="CF16" s="766">
        <f t="shared" si="14"/>
        <v>0</v>
      </c>
      <c r="CG16" s="766">
        <f t="shared" si="14"/>
        <v>41</v>
      </c>
      <c r="CH16" s="766">
        <f t="shared" si="14"/>
        <v>0</v>
      </c>
      <c r="CI16" s="766">
        <f t="shared" si="14"/>
        <v>164</v>
      </c>
      <c r="CJ16" s="766">
        <f t="shared" si="14"/>
        <v>23</v>
      </c>
      <c r="CK16" s="766">
        <f t="shared" si="14"/>
        <v>0</v>
      </c>
      <c r="CL16" s="766">
        <f t="shared" si="14"/>
        <v>0</v>
      </c>
      <c r="CM16" s="766">
        <f t="shared" si="14"/>
        <v>0</v>
      </c>
      <c r="CN16" s="766">
        <f t="shared" si="14"/>
        <v>0</v>
      </c>
      <c r="CO16" s="786">
        <f t="shared" si="14"/>
        <v>0</v>
      </c>
      <c r="CP16" s="766">
        <f t="shared" si="14"/>
        <v>375</v>
      </c>
      <c r="CQ16" s="766">
        <f t="shared" si="14"/>
        <v>249</v>
      </c>
      <c r="CR16" s="766">
        <f t="shared" si="14"/>
        <v>43</v>
      </c>
      <c r="CS16" s="766">
        <f t="shared" si="14"/>
        <v>0</v>
      </c>
      <c r="CT16" s="766">
        <f t="shared" si="14"/>
        <v>43</v>
      </c>
      <c r="CU16" s="766">
        <f t="shared" si="14"/>
        <v>0</v>
      </c>
      <c r="CV16" s="766">
        <f t="shared" si="14"/>
        <v>60</v>
      </c>
      <c r="CW16" s="766">
        <f t="shared" si="14"/>
        <v>23</v>
      </c>
      <c r="CX16" s="766">
        <f t="shared" si="14"/>
        <v>0</v>
      </c>
      <c r="CY16" s="766">
        <f t="shared" si="14"/>
        <v>0</v>
      </c>
      <c r="CZ16" s="766">
        <f t="shared" si="14"/>
        <v>0</v>
      </c>
      <c r="DA16" s="766">
        <f t="shared" si="14"/>
        <v>0</v>
      </c>
      <c r="DB16" s="786">
        <f t="shared" si="14"/>
        <v>0</v>
      </c>
      <c r="DC16" s="766">
        <f t="shared" si="14"/>
        <v>483</v>
      </c>
      <c r="DD16" s="766">
        <f t="shared" si="14"/>
        <v>311</v>
      </c>
      <c r="DE16" s="766">
        <f t="shared" si="14"/>
        <v>23</v>
      </c>
      <c r="DF16" s="766">
        <f t="shared" si="14"/>
        <v>0</v>
      </c>
      <c r="DG16" s="766">
        <f t="shared" si="14"/>
        <v>23</v>
      </c>
      <c r="DH16" s="766">
        <f t="shared" si="14"/>
        <v>0</v>
      </c>
      <c r="DI16" s="766">
        <f t="shared" si="14"/>
        <v>100</v>
      </c>
      <c r="DJ16" s="766">
        <f t="shared" si="14"/>
        <v>49</v>
      </c>
      <c r="DK16" s="766">
        <f t="shared" si="14"/>
        <v>0</v>
      </c>
      <c r="DL16" s="766">
        <f t="shared" si="14"/>
        <v>0</v>
      </c>
      <c r="DM16" s="766">
        <f t="shared" si="14"/>
        <v>0</v>
      </c>
      <c r="DN16" s="766">
        <f t="shared" si="14"/>
        <v>0</v>
      </c>
      <c r="DO16" s="786">
        <f t="shared" si="14"/>
        <v>0</v>
      </c>
    </row>
    <row r="17" spans="1:119" ht="22.5" customHeight="1">
      <c r="A17" s="480" t="s">
        <v>51</v>
      </c>
      <c r="B17" s="393" t="s">
        <v>136</v>
      </c>
      <c r="C17" s="756">
        <f aca="true" t="shared" si="15" ref="C17:BN17">SUM(C18:C24)</f>
        <v>2971</v>
      </c>
      <c r="D17" s="756">
        <f t="shared" si="15"/>
        <v>2023</v>
      </c>
      <c r="E17" s="756">
        <f t="shared" si="15"/>
        <v>146</v>
      </c>
      <c r="F17" s="756">
        <f t="shared" si="15"/>
        <v>0</v>
      </c>
      <c r="G17" s="756">
        <f t="shared" si="15"/>
        <v>146</v>
      </c>
      <c r="H17" s="756">
        <f t="shared" si="15"/>
        <v>0</v>
      </c>
      <c r="I17" s="756">
        <f t="shared" si="15"/>
        <v>582</v>
      </c>
      <c r="J17" s="756">
        <f t="shared" si="15"/>
        <v>216</v>
      </c>
      <c r="K17" s="756">
        <f t="shared" si="15"/>
        <v>1</v>
      </c>
      <c r="L17" s="756">
        <f t="shared" si="15"/>
        <v>0</v>
      </c>
      <c r="M17" s="756">
        <f t="shared" si="15"/>
        <v>3</v>
      </c>
      <c r="N17" s="756">
        <f t="shared" si="15"/>
        <v>0</v>
      </c>
      <c r="O17" s="756">
        <f t="shared" si="15"/>
        <v>0</v>
      </c>
      <c r="P17" s="756">
        <f t="shared" si="15"/>
        <v>72</v>
      </c>
      <c r="Q17" s="756">
        <f t="shared" si="15"/>
        <v>19</v>
      </c>
      <c r="R17" s="756">
        <f t="shared" si="15"/>
        <v>25</v>
      </c>
      <c r="S17" s="756">
        <f t="shared" si="15"/>
        <v>0</v>
      </c>
      <c r="T17" s="756">
        <f t="shared" si="15"/>
        <v>25</v>
      </c>
      <c r="U17" s="756">
        <f t="shared" si="15"/>
        <v>0</v>
      </c>
      <c r="V17" s="756">
        <f t="shared" si="15"/>
        <v>4</v>
      </c>
      <c r="W17" s="756">
        <f t="shared" si="15"/>
        <v>21</v>
      </c>
      <c r="X17" s="756">
        <f t="shared" si="15"/>
        <v>0</v>
      </c>
      <c r="Y17" s="756">
        <f t="shared" si="15"/>
        <v>0</v>
      </c>
      <c r="Z17" s="756">
        <f t="shared" si="15"/>
        <v>3</v>
      </c>
      <c r="AA17" s="756">
        <f t="shared" si="15"/>
        <v>0</v>
      </c>
      <c r="AB17" s="756">
        <f t="shared" si="15"/>
        <v>0</v>
      </c>
      <c r="AC17" s="756">
        <f t="shared" si="15"/>
        <v>588</v>
      </c>
      <c r="AD17" s="756">
        <f t="shared" si="15"/>
        <v>399</v>
      </c>
      <c r="AE17" s="756">
        <f t="shared" si="15"/>
        <v>38</v>
      </c>
      <c r="AF17" s="756">
        <f t="shared" si="15"/>
        <v>0</v>
      </c>
      <c r="AG17" s="756">
        <f t="shared" si="15"/>
        <v>38</v>
      </c>
      <c r="AH17" s="756">
        <f t="shared" si="15"/>
        <v>0</v>
      </c>
      <c r="AI17" s="756">
        <f t="shared" si="15"/>
        <v>150</v>
      </c>
      <c r="AJ17" s="756">
        <f t="shared" si="15"/>
        <v>0</v>
      </c>
      <c r="AK17" s="756">
        <f t="shared" si="15"/>
        <v>1</v>
      </c>
      <c r="AL17" s="756">
        <f t="shared" si="15"/>
        <v>0</v>
      </c>
      <c r="AM17" s="756">
        <f t="shared" si="15"/>
        <v>0</v>
      </c>
      <c r="AN17" s="756">
        <f t="shared" si="15"/>
        <v>0</v>
      </c>
      <c r="AO17" s="756">
        <f t="shared" si="15"/>
        <v>0</v>
      </c>
      <c r="AP17" s="756">
        <f t="shared" si="15"/>
        <v>442</v>
      </c>
      <c r="AQ17" s="756">
        <f t="shared" si="15"/>
        <v>301</v>
      </c>
      <c r="AR17" s="756">
        <f t="shared" si="15"/>
        <v>10</v>
      </c>
      <c r="AS17" s="756">
        <f t="shared" si="15"/>
        <v>0</v>
      </c>
      <c r="AT17" s="756">
        <f t="shared" si="15"/>
        <v>10</v>
      </c>
      <c r="AU17" s="756">
        <f t="shared" si="15"/>
        <v>0</v>
      </c>
      <c r="AV17" s="756">
        <f t="shared" si="15"/>
        <v>72</v>
      </c>
      <c r="AW17" s="756">
        <f t="shared" si="15"/>
        <v>59</v>
      </c>
      <c r="AX17" s="756">
        <f t="shared" si="15"/>
        <v>0</v>
      </c>
      <c r="AY17" s="756">
        <f t="shared" si="15"/>
        <v>0</v>
      </c>
      <c r="AZ17" s="756">
        <f t="shared" si="15"/>
        <v>0</v>
      </c>
      <c r="BA17" s="756">
        <f t="shared" si="15"/>
        <v>0</v>
      </c>
      <c r="BB17" s="756">
        <f t="shared" si="15"/>
        <v>0</v>
      </c>
      <c r="BC17" s="756">
        <f t="shared" si="15"/>
        <v>282</v>
      </c>
      <c r="BD17" s="756">
        <f t="shared" si="15"/>
        <v>185</v>
      </c>
      <c r="BE17" s="756">
        <f t="shared" si="15"/>
        <v>12</v>
      </c>
      <c r="BF17" s="756">
        <f t="shared" si="15"/>
        <v>0</v>
      </c>
      <c r="BG17" s="756">
        <f t="shared" si="15"/>
        <v>12</v>
      </c>
      <c r="BH17" s="756">
        <f t="shared" si="15"/>
        <v>0</v>
      </c>
      <c r="BI17" s="756">
        <f t="shared" si="15"/>
        <v>68</v>
      </c>
      <c r="BJ17" s="756">
        <f t="shared" si="15"/>
        <v>17</v>
      </c>
      <c r="BK17" s="756">
        <f t="shared" si="15"/>
        <v>0</v>
      </c>
      <c r="BL17" s="756">
        <f t="shared" si="15"/>
        <v>0</v>
      </c>
      <c r="BM17" s="756">
        <f t="shared" si="15"/>
        <v>0</v>
      </c>
      <c r="BN17" s="756">
        <f t="shared" si="15"/>
        <v>0</v>
      </c>
      <c r="BO17" s="756">
        <f aca="true" t="shared" si="16" ref="BO17:DO17">SUM(BO18:BO24)</f>
        <v>0</v>
      </c>
      <c r="BP17" s="756">
        <f t="shared" si="16"/>
        <v>433</v>
      </c>
      <c r="BQ17" s="756">
        <f t="shared" si="16"/>
        <v>331</v>
      </c>
      <c r="BR17" s="756">
        <f t="shared" si="16"/>
        <v>14</v>
      </c>
      <c r="BS17" s="756">
        <f t="shared" si="16"/>
        <v>0</v>
      </c>
      <c r="BT17" s="756">
        <f t="shared" si="16"/>
        <v>14</v>
      </c>
      <c r="BU17" s="756">
        <f t="shared" si="16"/>
        <v>0</v>
      </c>
      <c r="BV17" s="756">
        <f t="shared" si="16"/>
        <v>57</v>
      </c>
      <c r="BW17" s="756">
        <f t="shared" si="16"/>
        <v>31</v>
      </c>
      <c r="BX17" s="756">
        <f t="shared" si="16"/>
        <v>0</v>
      </c>
      <c r="BY17" s="756">
        <f t="shared" si="16"/>
        <v>0</v>
      </c>
      <c r="BZ17" s="756">
        <f t="shared" si="16"/>
        <v>0</v>
      </c>
      <c r="CA17" s="756">
        <f t="shared" si="16"/>
        <v>0</v>
      </c>
      <c r="CB17" s="756">
        <f t="shared" si="16"/>
        <v>0</v>
      </c>
      <c r="CC17" s="756">
        <f t="shared" si="16"/>
        <v>488</v>
      </c>
      <c r="CD17" s="756">
        <f t="shared" si="16"/>
        <v>346</v>
      </c>
      <c r="CE17" s="756">
        <f t="shared" si="16"/>
        <v>11</v>
      </c>
      <c r="CF17" s="756">
        <f t="shared" si="16"/>
        <v>0</v>
      </c>
      <c r="CG17" s="756">
        <f t="shared" si="16"/>
        <v>11</v>
      </c>
      <c r="CH17" s="756">
        <f t="shared" si="16"/>
        <v>0</v>
      </c>
      <c r="CI17" s="756">
        <f t="shared" si="16"/>
        <v>108</v>
      </c>
      <c r="CJ17" s="756">
        <f t="shared" si="16"/>
        <v>23</v>
      </c>
      <c r="CK17" s="756">
        <f t="shared" si="16"/>
        <v>0</v>
      </c>
      <c r="CL17" s="756">
        <f t="shared" si="16"/>
        <v>0</v>
      </c>
      <c r="CM17" s="756">
        <f t="shared" si="16"/>
        <v>0</v>
      </c>
      <c r="CN17" s="756">
        <f t="shared" si="16"/>
        <v>0</v>
      </c>
      <c r="CO17" s="756">
        <f t="shared" si="16"/>
        <v>0</v>
      </c>
      <c r="CP17" s="756">
        <f t="shared" si="16"/>
        <v>245</v>
      </c>
      <c r="CQ17" s="756">
        <f t="shared" si="16"/>
        <v>162</v>
      </c>
      <c r="CR17" s="756">
        <f t="shared" si="16"/>
        <v>27</v>
      </c>
      <c r="CS17" s="756">
        <f t="shared" si="16"/>
        <v>0</v>
      </c>
      <c r="CT17" s="756">
        <f t="shared" si="16"/>
        <v>27</v>
      </c>
      <c r="CU17" s="756">
        <f t="shared" si="16"/>
        <v>0</v>
      </c>
      <c r="CV17" s="756">
        <f t="shared" si="16"/>
        <v>38</v>
      </c>
      <c r="CW17" s="756">
        <f t="shared" si="16"/>
        <v>18</v>
      </c>
      <c r="CX17" s="756">
        <f t="shared" si="16"/>
        <v>0</v>
      </c>
      <c r="CY17" s="756">
        <f t="shared" si="16"/>
        <v>0</v>
      </c>
      <c r="CZ17" s="756">
        <f t="shared" si="16"/>
        <v>0</v>
      </c>
      <c r="DA17" s="756">
        <f t="shared" si="16"/>
        <v>0</v>
      </c>
      <c r="DB17" s="756">
        <f t="shared" si="16"/>
        <v>0</v>
      </c>
      <c r="DC17" s="756">
        <f t="shared" si="16"/>
        <v>421</v>
      </c>
      <c r="DD17" s="756">
        <f t="shared" si="16"/>
        <v>280</v>
      </c>
      <c r="DE17" s="756">
        <f t="shared" si="16"/>
        <v>9</v>
      </c>
      <c r="DF17" s="756">
        <f t="shared" si="16"/>
        <v>0</v>
      </c>
      <c r="DG17" s="756">
        <f t="shared" si="16"/>
        <v>9</v>
      </c>
      <c r="DH17" s="756">
        <f t="shared" si="16"/>
        <v>0</v>
      </c>
      <c r="DI17" s="756">
        <f t="shared" si="16"/>
        <v>85</v>
      </c>
      <c r="DJ17" s="756">
        <f t="shared" si="16"/>
        <v>47</v>
      </c>
      <c r="DK17" s="756">
        <f t="shared" si="16"/>
        <v>0</v>
      </c>
      <c r="DL17" s="756">
        <f t="shared" si="16"/>
        <v>0</v>
      </c>
      <c r="DM17" s="756">
        <f t="shared" si="16"/>
        <v>0</v>
      </c>
      <c r="DN17" s="756">
        <f t="shared" si="16"/>
        <v>0</v>
      </c>
      <c r="DO17" s="756">
        <f t="shared" si="16"/>
        <v>0</v>
      </c>
    </row>
    <row r="18" spans="1:119" ht="19.5" customHeight="1">
      <c r="A18" s="479" t="s">
        <v>53</v>
      </c>
      <c r="B18" s="416" t="s">
        <v>137</v>
      </c>
      <c r="C18" s="780">
        <f t="shared" si="10"/>
        <v>611</v>
      </c>
      <c r="D18" s="781">
        <f t="shared" si="11"/>
        <v>234</v>
      </c>
      <c r="E18" s="782">
        <f t="shared" si="12"/>
        <v>60</v>
      </c>
      <c r="F18" s="781">
        <f t="shared" si="9"/>
        <v>0</v>
      </c>
      <c r="G18" s="781">
        <f t="shared" si="9"/>
        <v>60</v>
      </c>
      <c r="H18" s="781">
        <f t="shared" si="9"/>
        <v>0</v>
      </c>
      <c r="I18" s="781">
        <f t="shared" si="9"/>
        <v>298</v>
      </c>
      <c r="J18" s="781">
        <f t="shared" si="9"/>
        <v>18</v>
      </c>
      <c r="K18" s="781">
        <f t="shared" si="9"/>
        <v>0</v>
      </c>
      <c r="L18" s="781">
        <f t="shared" si="9"/>
        <v>0</v>
      </c>
      <c r="M18" s="781">
        <f t="shared" si="9"/>
        <v>1</v>
      </c>
      <c r="N18" s="781">
        <f t="shared" si="9"/>
        <v>0</v>
      </c>
      <c r="O18" s="781">
        <f t="shared" si="9"/>
        <v>0</v>
      </c>
      <c r="P18" s="780">
        <f aca="true" t="shared" si="17" ref="P18:P25">Q18+R18+U18+V18+W18+X18+Y18+Z18+AA18+AB18</f>
        <v>22</v>
      </c>
      <c r="Q18" s="767">
        <v>2</v>
      </c>
      <c r="R18" s="782">
        <f aca="true" t="shared" si="18" ref="R18:R25">S18+T18</f>
        <v>16</v>
      </c>
      <c r="S18" s="768">
        <v>0</v>
      </c>
      <c r="T18" s="768">
        <v>16</v>
      </c>
      <c r="U18" s="768">
        <v>0</v>
      </c>
      <c r="V18" s="768">
        <v>1</v>
      </c>
      <c r="W18" s="768">
        <v>2</v>
      </c>
      <c r="X18" s="768">
        <v>0</v>
      </c>
      <c r="Y18" s="768">
        <v>0</v>
      </c>
      <c r="Z18" s="768">
        <v>1</v>
      </c>
      <c r="AA18" s="760">
        <v>0</v>
      </c>
      <c r="AB18" s="760">
        <v>0</v>
      </c>
      <c r="AC18" s="780">
        <f aca="true" t="shared" si="19" ref="AC18:AC25">AD18+AE18+AH18+AI18+AJ18+AK18+AL18+AM18+AN18+AO18</f>
        <v>131</v>
      </c>
      <c r="AD18" s="767">
        <v>41</v>
      </c>
      <c r="AE18" s="782">
        <f aca="true" t="shared" si="20" ref="AE18:AE25">AF18+AG18</f>
        <v>9</v>
      </c>
      <c r="AF18" s="768">
        <v>0</v>
      </c>
      <c r="AG18" s="768">
        <v>9</v>
      </c>
      <c r="AH18" s="768">
        <v>0</v>
      </c>
      <c r="AI18" s="768">
        <v>81</v>
      </c>
      <c r="AJ18" s="768">
        <v>0</v>
      </c>
      <c r="AK18" s="768">
        <v>0</v>
      </c>
      <c r="AL18" s="768">
        <v>0</v>
      </c>
      <c r="AM18" s="768">
        <v>0</v>
      </c>
      <c r="AN18" s="760">
        <v>0</v>
      </c>
      <c r="AO18" s="760">
        <v>0</v>
      </c>
      <c r="AP18" s="780">
        <f aca="true" t="shared" si="21" ref="AP18:AP25">AQ18+AR18+AU18+AV18+AW18+AX18+AY18+AZ18+BA18+BB18</f>
        <v>81</v>
      </c>
      <c r="AQ18" s="767">
        <v>39</v>
      </c>
      <c r="AR18" s="782">
        <f aca="true" t="shared" si="22" ref="AR18:AR25">AS18+AT18</f>
        <v>2</v>
      </c>
      <c r="AS18" s="768">
        <v>0</v>
      </c>
      <c r="AT18" s="768">
        <v>2</v>
      </c>
      <c r="AU18" s="768">
        <v>0</v>
      </c>
      <c r="AV18" s="768">
        <v>37</v>
      </c>
      <c r="AW18" s="768">
        <v>3</v>
      </c>
      <c r="AX18" s="768">
        <v>0</v>
      </c>
      <c r="AY18" s="768">
        <v>0</v>
      </c>
      <c r="AZ18" s="768">
        <v>0</v>
      </c>
      <c r="BA18" s="760">
        <v>0</v>
      </c>
      <c r="BB18" s="760">
        <v>0</v>
      </c>
      <c r="BC18" s="780">
        <f aca="true" t="shared" si="23" ref="BC18:BC25">BD18+BE18+BH18+BI18+BJ18+BK18+BL18+BM18+BN18+BO18</f>
        <v>132</v>
      </c>
      <c r="BD18" s="767">
        <v>63</v>
      </c>
      <c r="BE18" s="782">
        <f aca="true" t="shared" si="24" ref="BE18:BE25">BF18+BG18</f>
        <v>7</v>
      </c>
      <c r="BF18" s="768"/>
      <c r="BG18" s="768">
        <v>7</v>
      </c>
      <c r="BH18" s="768"/>
      <c r="BI18" s="768">
        <v>59</v>
      </c>
      <c r="BJ18" s="768">
        <v>3</v>
      </c>
      <c r="BK18" s="768"/>
      <c r="BL18" s="768"/>
      <c r="BM18" s="768"/>
      <c r="BN18" s="760"/>
      <c r="BO18" s="760"/>
      <c r="BP18" s="780">
        <f aca="true" t="shared" si="25" ref="BP18:BP25">BQ18+BR18+BU18+BV18+BW18+BX18+BY18+BZ18+CA18+CB18</f>
        <v>36</v>
      </c>
      <c r="BQ18" s="767">
        <v>21</v>
      </c>
      <c r="BR18" s="782">
        <f aca="true" t="shared" si="26" ref="BR18:BR25">BS18+BT18</f>
        <v>3</v>
      </c>
      <c r="BS18" s="768">
        <v>0</v>
      </c>
      <c r="BT18" s="768">
        <v>3</v>
      </c>
      <c r="BU18" s="768">
        <v>0</v>
      </c>
      <c r="BV18" s="768">
        <v>7</v>
      </c>
      <c r="BW18" s="768">
        <v>5</v>
      </c>
      <c r="BX18" s="768">
        <v>0</v>
      </c>
      <c r="BY18" s="768">
        <v>0</v>
      </c>
      <c r="BZ18" s="768">
        <v>0</v>
      </c>
      <c r="CA18" s="760">
        <v>0</v>
      </c>
      <c r="CB18" s="760">
        <v>0</v>
      </c>
      <c r="CC18" s="780">
        <f aca="true" t="shared" si="27" ref="CC18:CC25">CD18+CE18+CH18+CI18+CJ18+CK18+CL18+CM18+CN18+CO18</f>
        <v>118</v>
      </c>
      <c r="CD18" s="767">
        <v>40</v>
      </c>
      <c r="CE18" s="782">
        <f aca="true" t="shared" si="28" ref="CE18:CE25">CF18+CG18</f>
        <v>4</v>
      </c>
      <c r="CF18" s="768">
        <v>0</v>
      </c>
      <c r="CG18" s="768">
        <v>4</v>
      </c>
      <c r="CH18" s="768">
        <v>0</v>
      </c>
      <c r="CI18" s="768">
        <v>73</v>
      </c>
      <c r="CJ18" s="768">
        <v>1</v>
      </c>
      <c r="CK18" s="768">
        <v>0</v>
      </c>
      <c r="CL18" s="768">
        <v>0</v>
      </c>
      <c r="CM18" s="768">
        <v>0</v>
      </c>
      <c r="CN18" s="760">
        <v>0</v>
      </c>
      <c r="CO18" s="760">
        <v>0</v>
      </c>
      <c r="CP18" s="780">
        <f aca="true" t="shared" si="29" ref="CP18:CP25">CQ18+CR18+CU18+CV18+CW18+CX18+CY18+CZ18+DA18+DB18</f>
        <v>39</v>
      </c>
      <c r="CQ18" s="767">
        <v>13</v>
      </c>
      <c r="CR18" s="782">
        <f aca="true" t="shared" si="30" ref="CR18:CR25">CS18+CT18</f>
        <v>15</v>
      </c>
      <c r="CS18" s="768">
        <v>0</v>
      </c>
      <c r="CT18" s="768">
        <v>15</v>
      </c>
      <c r="CU18" s="768">
        <v>0</v>
      </c>
      <c r="CV18" s="768">
        <v>7</v>
      </c>
      <c r="CW18" s="768">
        <v>4</v>
      </c>
      <c r="CX18" s="768"/>
      <c r="CY18" s="768"/>
      <c r="CZ18" s="768"/>
      <c r="DA18" s="760"/>
      <c r="DB18" s="760"/>
      <c r="DC18" s="780">
        <f aca="true" t="shared" si="31" ref="DC18:DC25">DD18+DE18+DH18+DI18+DJ18+DK18+DL18+DM18+DN18+DO18</f>
        <v>52</v>
      </c>
      <c r="DD18" s="767">
        <v>15</v>
      </c>
      <c r="DE18" s="782">
        <f aca="true" t="shared" si="32" ref="DE18:DE25">DF18+DG18</f>
        <v>4</v>
      </c>
      <c r="DF18" s="768">
        <v>0</v>
      </c>
      <c r="DG18" s="768">
        <v>4</v>
      </c>
      <c r="DH18" s="768">
        <v>0</v>
      </c>
      <c r="DI18" s="768">
        <v>33</v>
      </c>
      <c r="DJ18" s="768">
        <v>0</v>
      </c>
      <c r="DK18" s="768">
        <v>0</v>
      </c>
      <c r="DL18" s="768">
        <v>0</v>
      </c>
      <c r="DM18" s="768">
        <v>0</v>
      </c>
      <c r="DN18" s="760">
        <v>0</v>
      </c>
      <c r="DO18" s="760">
        <v>0</v>
      </c>
    </row>
    <row r="19" spans="1:119" ht="19.5" customHeight="1">
      <c r="A19" s="479" t="s">
        <v>54</v>
      </c>
      <c r="B19" s="416" t="s">
        <v>138</v>
      </c>
      <c r="C19" s="780">
        <f t="shared" si="10"/>
        <v>59</v>
      </c>
      <c r="D19" s="781">
        <f t="shared" si="11"/>
        <v>39</v>
      </c>
      <c r="E19" s="782">
        <f t="shared" si="12"/>
        <v>2</v>
      </c>
      <c r="F19" s="781">
        <f t="shared" si="9"/>
        <v>0</v>
      </c>
      <c r="G19" s="781">
        <f t="shared" si="9"/>
        <v>2</v>
      </c>
      <c r="H19" s="781">
        <f t="shared" si="9"/>
        <v>0</v>
      </c>
      <c r="I19" s="781">
        <f t="shared" si="9"/>
        <v>15</v>
      </c>
      <c r="J19" s="781">
        <f t="shared" si="9"/>
        <v>3</v>
      </c>
      <c r="K19" s="781">
        <f t="shared" si="9"/>
        <v>0</v>
      </c>
      <c r="L19" s="781">
        <f t="shared" si="9"/>
        <v>0</v>
      </c>
      <c r="M19" s="781">
        <f t="shared" si="9"/>
        <v>0</v>
      </c>
      <c r="N19" s="781">
        <f t="shared" si="9"/>
        <v>0</v>
      </c>
      <c r="O19" s="781">
        <f t="shared" si="9"/>
        <v>0</v>
      </c>
      <c r="P19" s="780">
        <f t="shared" si="17"/>
        <v>0</v>
      </c>
      <c r="Q19" s="767">
        <v>0</v>
      </c>
      <c r="R19" s="782">
        <f t="shared" si="18"/>
        <v>0</v>
      </c>
      <c r="S19" s="768">
        <v>0</v>
      </c>
      <c r="T19" s="768">
        <v>0</v>
      </c>
      <c r="U19" s="768">
        <v>0</v>
      </c>
      <c r="V19" s="768">
        <v>0</v>
      </c>
      <c r="W19" s="768">
        <v>0</v>
      </c>
      <c r="X19" s="768">
        <v>0</v>
      </c>
      <c r="Y19" s="768">
        <v>0</v>
      </c>
      <c r="Z19" s="768">
        <v>0</v>
      </c>
      <c r="AA19" s="760">
        <v>0</v>
      </c>
      <c r="AB19" s="760">
        <v>0</v>
      </c>
      <c r="AC19" s="780">
        <f t="shared" si="19"/>
        <v>7</v>
      </c>
      <c r="AD19" s="767">
        <v>6</v>
      </c>
      <c r="AE19" s="782">
        <f t="shared" si="20"/>
        <v>0</v>
      </c>
      <c r="AF19" s="768">
        <v>0</v>
      </c>
      <c r="AG19" s="768">
        <v>0</v>
      </c>
      <c r="AH19" s="768">
        <v>0</v>
      </c>
      <c r="AI19" s="768">
        <v>1</v>
      </c>
      <c r="AJ19" s="768">
        <v>0</v>
      </c>
      <c r="AK19" s="768">
        <v>0</v>
      </c>
      <c r="AL19" s="768">
        <v>0</v>
      </c>
      <c r="AM19" s="768">
        <v>0</v>
      </c>
      <c r="AN19" s="760">
        <v>0</v>
      </c>
      <c r="AO19" s="760">
        <v>0</v>
      </c>
      <c r="AP19" s="780">
        <f t="shared" si="21"/>
        <v>2</v>
      </c>
      <c r="AQ19" s="767">
        <v>1</v>
      </c>
      <c r="AR19" s="782">
        <f t="shared" si="22"/>
        <v>0</v>
      </c>
      <c r="AS19" s="768">
        <v>0</v>
      </c>
      <c r="AT19" s="768">
        <v>0</v>
      </c>
      <c r="AU19" s="768">
        <v>0</v>
      </c>
      <c r="AV19" s="768">
        <v>1</v>
      </c>
      <c r="AW19" s="768">
        <v>0</v>
      </c>
      <c r="AX19" s="768">
        <v>0</v>
      </c>
      <c r="AY19" s="768">
        <v>0</v>
      </c>
      <c r="AZ19" s="768">
        <v>0</v>
      </c>
      <c r="BA19" s="760">
        <v>0</v>
      </c>
      <c r="BB19" s="760">
        <v>0</v>
      </c>
      <c r="BC19" s="780">
        <f t="shared" si="23"/>
        <v>4</v>
      </c>
      <c r="BD19" s="767">
        <v>3</v>
      </c>
      <c r="BE19" s="782">
        <f t="shared" si="24"/>
        <v>1</v>
      </c>
      <c r="BF19" s="768"/>
      <c r="BG19" s="768">
        <v>1</v>
      </c>
      <c r="BH19" s="768"/>
      <c r="BI19" s="768"/>
      <c r="BJ19" s="768"/>
      <c r="BK19" s="768"/>
      <c r="BL19" s="768"/>
      <c r="BM19" s="768"/>
      <c r="BN19" s="760"/>
      <c r="BO19" s="760"/>
      <c r="BP19" s="780">
        <f t="shared" si="25"/>
        <v>22</v>
      </c>
      <c r="BQ19" s="767">
        <v>15</v>
      </c>
      <c r="BR19" s="782">
        <f t="shared" si="26"/>
        <v>1</v>
      </c>
      <c r="BS19" s="768">
        <v>0</v>
      </c>
      <c r="BT19" s="768">
        <v>1</v>
      </c>
      <c r="BU19" s="768">
        <v>0</v>
      </c>
      <c r="BV19" s="768">
        <v>3</v>
      </c>
      <c r="BW19" s="768">
        <v>3</v>
      </c>
      <c r="BX19" s="768">
        <v>0</v>
      </c>
      <c r="BY19" s="768">
        <v>0</v>
      </c>
      <c r="BZ19" s="768">
        <v>0</v>
      </c>
      <c r="CA19" s="760">
        <v>0</v>
      </c>
      <c r="CB19" s="760">
        <v>0</v>
      </c>
      <c r="CC19" s="780">
        <f t="shared" si="27"/>
        <v>5</v>
      </c>
      <c r="CD19" s="767">
        <v>2</v>
      </c>
      <c r="CE19" s="782">
        <f t="shared" si="28"/>
        <v>0</v>
      </c>
      <c r="CF19" s="768">
        <v>0</v>
      </c>
      <c r="CG19" s="768">
        <v>0</v>
      </c>
      <c r="CH19" s="768">
        <v>0</v>
      </c>
      <c r="CI19" s="768">
        <v>3</v>
      </c>
      <c r="CJ19" s="768">
        <v>0</v>
      </c>
      <c r="CK19" s="768">
        <v>0</v>
      </c>
      <c r="CL19" s="768">
        <v>0</v>
      </c>
      <c r="CM19" s="768">
        <v>0</v>
      </c>
      <c r="CN19" s="760">
        <v>0</v>
      </c>
      <c r="CO19" s="760">
        <v>0</v>
      </c>
      <c r="CP19" s="780">
        <f t="shared" si="29"/>
        <v>13</v>
      </c>
      <c r="CQ19" s="767">
        <v>11</v>
      </c>
      <c r="CR19" s="782">
        <f t="shared" si="30"/>
        <v>0</v>
      </c>
      <c r="CS19" s="768">
        <v>0</v>
      </c>
      <c r="CT19" s="768">
        <v>0</v>
      </c>
      <c r="CU19" s="768"/>
      <c r="CV19" s="768">
        <v>2</v>
      </c>
      <c r="CW19" s="768">
        <v>0</v>
      </c>
      <c r="CX19" s="768"/>
      <c r="CY19" s="768"/>
      <c r="CZ19" s="768"/>
      <c r="DA19" s="760"/>
      <c r="DB19" s="760"/>
      <c r="DC19" s="780">
        <f t="shared" si="31"/>
        <v>6</v>
      </c>
      <c r="DD19" s="767">
        <v>1</v>
      </c>
      <c r="DE19" s="782">
        <f t="shared" si="32"/>
        <v>0</v>
      </c>
      <c r="DF19" s="768">
        <v>0</v>
      </c>
      <c r="DG19" s="768">
        <v>0</v>
      </c>
      <c r="DH19" s="768">
        <v>0</v>
      </c>
      <c r="DI19" s="768">
        <v>5</v>
      </c>
      <c r="DJ19" s="768">
        <v>0</v>
      </c>
      <c r="DK19" s="768">
        <v>0</v>
      </c>
      <c r="DL19" s="768">
        <v>0</v>
      </c>
      <c r="DM19" s="768">
        <v>0</v>
      </c>
      <c r="DN19" s="760">
        <v>0</v>
      </c>
      <c r="DO19" s="760">
        <v>0</v>
      </c>
    </row>
    <row r="20" spans="1:119" ht="19.5" customHeight="1">
      <c r="A20" s="479" t="s">
        <v>139</v>
      </c>
      <c r="B20" s="416" t="s">
        <v>140</v>
      </c>
      <c r="C20" s="780">
        <f t="shared" si="10"/>
        <v>2274</v>
      </c>
      <c r="D20" s="781">
        <f t="shared" si="11"/>
        <v>1726</v>
      </c>
      <c r="E20" s="782">
        <f t="shared" si="12"/>
        <v>84</v>
      </c>
      <c r="F20" s="781">
        <f t="shared" si="9"/>
        <v>0</v>
      </c>
      <c r="G20" s="781">
        <f t="shared" si="9"/>
        <v>84</v>
      </c>
      <c r="H20" s="781">
        <f t="shared" si="9"/>
        <v>0</v>
      </c>
      <c r="I20" s="781">
        <f t="shared" si="9"/>
        <v>267</v>
      </c>
      <c r="J20" s="781">
        <f t="shared" si="9"/>
        <v>194</v>
      </c>
      <c r="K20" s="781">
        <f t="shared" si="9"/>
        <v>1</v>
      </c>
      <c r="L20" s="781">
        <f t="shared" si="9"/>
        <v>0</v>
      </c>
      <c r="M20" s="781">
        <f t="shared" si="9"/>
        <v>2</v>
      </c>
      <c r="N20" s="781">
        <f t="shared" si="9"/>
        <v>0</v>
      </c>
      <c r="O20" s="781">
        <f t="shared" si="9"/>
        <v>0</v>
      </c>
      <c r="P20" s="780">
        <f t="shared" si="17"/>
        <v>49</v>
      </c>
      <c r="Q20" s="767">
        <v>16</v>
      </c>
      <c r="R20" s="782">
        <f t="shared" si="18"/>
        <v>9</v>
      </c>
      <c r="S20" s="768">
        <v>0</v>
      </c>
      <c r="T20" s="768">
        <v>9</v>
      </c>
      <c r="U20" s="768">
        <v>0</v>
      </c>
      <c r="V20" s="768">
        <v>3</v>
      </c>
      <c r="W20" s="768">
        <v>19</v>
      </c>
      <c r="X20" s="768">
        <v>0</v>
      </c>
      <c r="Y20" s="768">
        <v>0</v>
      </c>
      <c r="Z20" s="768">
        <v>2</v>
      </c>
      <c r="AA20" s="760">
        <v>0</v>
      </c>
      <c r="AB20" s="760">
        <v>0</v>
      </c>
      <c r="AC20" s="780">
        <f t="shared" si="19"/>
        <v>448</v>
      </c>
      <c r="AD20" s="767">
        <v>350</v>
      </c>
      <c r="AE20" s="782">
        <f t="shared" si="20"/>
        <v>29</v>
      </c>
      <c r="AF20" s="768">
        <v>0</v>
      </c>
      <c r="AG20" s="768">
        <v>29</v>
      </c>
      <c r="AH20" s="768">
        <v>0</v>
      </c>
      <c r="AI20" s="768">
        <v>68</v>
      </c>
      <c r="AJ20" s="768">
        <v>0</v>
      </c>
      <c r="AK20" s="768">
        <v>1</v>
      </c>
      <c r="AL20" s="768">
        <v>0</v>
      </c>
      <c r="AM20" s="768">
        <v>0</v>
      </c>
      <c r="AN20" s="760">
        <v>0</v>
      </c>
      <c r="AO20" s="760">
        <v>0</v>
      </c>
      <c r="AP20" s="780">
        <f t="shared" si="21"/>
        <v>358</v>
      </c>
      <c r="AQ20" s="767">
        <v>260</v>
      </c>
      <c r="AR20" s="782">
        <f t="shared" si="22"/>
        <v>8</v>
      </c>
      <c r="AS20" s="768">
        <v>0</v>
      </c>
      <c r="AT20" s="768">
        <v>8</v>
      </c>
      <c r="AU20" s="768">
        <v>0</v>
      </c>
      <c r="AV20" s="768">
        <v>34</v>
      </c>
      <c r="AW20" s="768">
        <v>56</v>
      </c>
      <c r="AX20" s="768">
        <v>0</v>
      </c>
      <c r="AY20" s="768">
        <v>0</v>
      </c>
      <c r="AZ20" s="768">
        <v>0</v>
      </c>
      <c r="BA20" s="760">
        <v>0</v>
      </c>
      <c r="BB20" s="760">
        <v>0</v>
      </c>
      <c r="BC20" s="780">
        <f t="shared" si="23"/>
        <v>145</v>
      </c>
      <c r="BD20" s="767">
        <v>118</v>
      </c>
      <c r="BE20" s="782">
        <f t="shared" si="24"/>
        <v>4</v>
      </c>
      <c r="BF20" s="768">
        <v>0</v>
      </c>
      <c r="BG20" s="768">
        <v>4</v>
      </c>
      <c r="BH20" s="768">
        <v>0</v>
      </c>
      <c r="BI20" s="768">
        <v>9</v>
      </c>
      <c r="BJ20" s="768">
        <v>14</v>
      </c>
      <c r="BK20" s="768">
        <v>0</v>
      </c>
      <c r="BL20" s="768">
        <v>0</v>
      </c>
      <c r="BM20" s="768">
        <v>0</v>
      </c>
      <c r="BN20" s="760">
        <v>0</v>
      </c>
      <c r="BO20" s="760">
        <v>0</v>
      </c>
      <c r="BP20" s="780">
        <f t="shared" si="25"/>
        <v>363</v>
      </c>
      <c r="BQ20" s="767">
        <v>284</v>
      </c>
      <c r="BR20" s="782">
        <f t="shared" si="26"/>
        <v>10</v>
      </c>
      <c r="BS20" s="768">
        <v>0</v>
      </c>
      <c r="BT20" s="768">
        <v>10</v>
      </c>
      <c r="BU20" s="768">
        <v>0</v>
      </c>
      <c r="BV20" s="768">
        <v>46</v>
      </c>
      <c r="BW20" s="768">
        <v>23</v>
      </c>
      <c r="BX20" s="768">
        <v>0</v>
      </c>
      <c r="BY20" s="768">
        <v>0</v>
      </c>
      <c r="BZ20" s="768">
        <v>0</v>
      </c>
      <c r="CA20" s="760">
        <v>0</v>
      </c>
      <c r="CB20" s="760">
        <v>0</v>
      </c>
      <c r="CC20" s="780">
        <f t="shared" si="27"/>
        <v>365</v>
      </c>
      <c r="CD20" s="767">
        <v>304</v>
      </c>
      <c r="CE20" s="782">
        <f t="shared" si="28"/>
        <v>7</v>
      </c>
      <c r="CF20" s="768">
        <v>0</v>
      </c>
      <c r="CG20" s="768">
        <v>7</v>
      </c>
      <c r="CH20" s="768">
        <v>0</v>
      </c>
      <c r="CI20" s="768">
        <v>32</v>
      </c>
      <c r="CJ20" s="768">
        <v>22</v>
      </c>
      <c r="CK20" s="768">
        <v>0</v>
      </c>
      <c r="CL20" s="768">
        <v>0</v>
      </c>
      <c r="CM20" s="768">
        <v>0</v>
      </c>
      <c r="CN20" s="760">
        <v>0</v>
      </c>
      <c r="CO20" s="760">
        <v>0</v>
      </c>
      <c r="CP20" s="780">
        <f t="shared" si="29"/>
        <v>184</v>
      </c>
      <c r="CQ20" s="767">
        <v>130</v>
      </c>
      <c r="CR20" s="782">
        <f t="shared" si="30"/>
        <v>12</v>
      </c>
      <c r="CS20" s="768"/>
      <c r="CT20" s="768">
        <v>12</v>
      </c>
      <c r="CU20" s="768"/>
      <c r="CV20" s="768">
        <v>28</v>
      </c>
      <c r="CW20" s="768">
        <v>14</v>
      </c>
      <c r="CX20" s="768"/>
      <c r="CY20" s="768"/>
      <c r="CZ20" s="768"/>
      <c r="DA20" s="760"/>
      <c r="DB20" s="760"/>
      <c r="DC20" s="780">
        <f t="shared" si="31"/>
        <v>362</v>
      </c>
      <c r="DD20" s="767">
        <v>264</v>
      </c>
      <c r="DE20" s="782">
        <f t="shared" si="32"/>
        <v>5</v>
      </c>
      <c r="DF20" s="768">
        <v>0</v>
      </c>
      <c r="DG20" s="768">
        <v>5</v>
      </c>
      <c r="DH20" s="768">
        <v>0</v>
      </c>
      <c r="DI20" s="768">
        <v>47</v>
      </c>
      <c r="DJ20" s="768">
        <v>46</v>
      </c>
      <c r="DK20" s="768">
        <v>0</v>
      </c>
      <c r="DL20" s="768">
        <v>0</v>
      </c>
      <c r="DM20" s="768">
        <v>0</v>
      </c>
      <c r="DN20" s="760">
        <v>0</v>
      </c>
      <c r="DO20" s="760">
        <v>0</v>
      </c>
    </row>
    <row r="21" spans="1:119" ht="19.5" customHeight="1">
      <c r="A21" s="479" t="s">
        <v>141</v>
      </c>
      <c r="B21" s="416" t="s">
        <v>142</v>
      </c>
      <c r="C21" s="780">
        <f t="shared" si="10"/>
        <v>16</v>
      </c>
      <c r="D21" s="781">
        <f t="shared" si="11"/>
        <v>14</v>
      </c>
      <c r="E21" s="782">
        <f t="shared" si="12"/>
        <v>0</v>
      </c>
      <c r="F21" s="781">
        <f t="shared" si="9"/>
        <v>0</v>
      </c>
      <c r="G21" s="781">
        <f t="shared" si="9"/>
        <v>0</v>
      </c>
      <c r="H21" s="781">
        <f t="shared" si="9"/>
        <v>0</v>
      </c>
      <c r="I21" s="781">
        <f t="shared" si="9"/>
        <v>1</v>
      </c>
      <c r="J21" s="781">
        <f t="shared" si="9"/>
        <v>1</v>
      </c>
      <c r="K21" s="781">
        <f t="shared" si="9"/>
        <v>0</v>
      </c>
      <c r="L21" s="781">
        <f t="shared" si="9"/>
        <v>0</v>
      </c>
      <c r="M21" s="781">
        <f t="shared" si="9"/>
        <v>0</v>
      </c>
      <c r="N21" s="781">
        <f t="shared" si="9"/>
        <v>0</v>
      </c>
      <c r="O21" s="781">
        <f t="shared" si="9"/>
        <v>0</v>
      </c>
      <c r="P21" s="780">
        <f t="shared" si="17"/>
        <v>0</v>
      </c>
      <c r="Q21" s="764">
        <v>0</v>
      </c>
      <c r="R21" s="782">
        <f t="shared" si="18"/>
        <v>0</v>
      </c>
      <c r="S21" s="765">
        <v>0</v>
      </c>
      <c r="T21" s="765">
        <v>0</v>
      </c>
      <c r="U21" s="765">
        <v>0</v>
      </c>
      <c r="V21" s="765">
        <v>0</v>
      </c>
      <c r="W21" s="765">
        <v>0</v>
      </c>
      <c r="X21" s="765">
        <v>0</v>
      </c>
      <c r="Y21" s="765">
        <v>0</v>
      </c>
      <c r="Z21" s="765">
        <v>0</v>
      </c>
      <c r="AA21" s="760">
        <v>0</v>
      </c>
      <c r="AB21" s="760">
        <v>0</v>
      </c>
      <c r="AC21" s="780">
        <f t="shared" si="19"/>
        <v>2</v>
      </c>
      <c r="AD21" s="764">
        <v>2</v>
      </c>
      <c r="AE21" s="782">
        <f t="shared" si="20"/>
        <v>0</v>
      </c>
      <c r="AF21" s="765">
        <v>0</v>
      </c>
      <c r="AG21" s="765">
        <v>0</v>
      </c>
      <c r="AH21" s="765">
        <v>0</v>
      </c>
      <c r="AI21" s="765">
        <v>0</v>
      </c>
      <c r="AJ21" s="765">
        <v>0</v>
      </c>
      <c r="AK21" s="765">
        <v>0</v>
      </c>
      <c r="AL21" s="765">
        <v>0</v>
      </c>
      <c r="AM21" s="765">
        <v>0</v>
      </c>
      <c r="AN21" s="760">
        <v>0</v>
      </c>
      <c r="AO21" s="760">
        <v>0</v>
      </c>
      <c r="AP21" s="780">
        <f t="shared" si="21"/>
        <v>1</v>
      </c>
      <c r="AQ21" s="764">
        <v>1</v>
      </c>
      <c r="AR21" s="782">
        <f t="shared" si="22"/>
        <v>0</v>
      </c>
      <c r="AS21" s="765">
        <v>0</v>
      </c>
      <c r="AT21" s="765">
        <v>0</v>
      </c>
      <c r="AU21" s="765">
        <v>0</v>
      </c>
      <c r="AV21" s="765">
        <v>0</v>
      </c>
      <c r="AW21" s="765">
        <v>0</v>
      </c>
      <c r="AX21" s="765">
        <v>0</v>
      </c>
      <c r="AY21" s="765">
        <v>0</v>
      </c>
      <c r="AZ21" s="765">
        <v>0</v>
      </c>
      <c r="BA21" s="760">
        <v>0</v>
      </c>
      <c r="BB21" s="760">
        <v>0</v>
      </c>
      <c r="BC21" s="780">
        <f t="shared" si="23"/>
        <v>1</v>
      </c>
      <c r="BD21" s="764">
        <v>1</v>
      </c>
      <c r="BE21" s="782">
        <f t="shared" si="24"/>
        <v>0</v>
      </c>
      <c r="BF21" s="765"/>
      <c r="BG21" s="765"/>
      <c r="BH21" s="765"/>
      <c r="BI21" s="765"/>
      <c r="BJ21" s="765">
        <v>0</v>
      </c>
      <c r="BK21" s="765"/>
      <c r="BL21" s="765"/>
      <c r="BM21" s="765"/>
      <c r="BN21" s="760"/>
      <c r="BO21" s="760"/>
      <c r="BP21" s="780">
        <f t="shared" si="25"/>
        <v>10</v>
      </c>
      <c r="BQ21" s="764">
        <v>9</v>
      </c>
      <c r="BR21" s="782">
        <f t="shared" si="26"/>
        <v>0</v>
      </c>
      <c r="BS21" s="765">
        <v>0</v>
      </c>
      <c r="BT21" s="765">
        <v>0</v>
      </c>
      <c r="BU21" s="765">
        <v>0</v>
      </c>
      <c r="BV21" s="765">
        <v>1</v>
      </c>
      <c r="BW21" s="765">
        <v>0</v>
      </c>
      <c r="BX21" s="765">
        <v>0</v>
      </c>
      <c r="BY21" s="765">
        <v>0</v>
      </c>
      <c r="BZ21" s="765">
        <v>0</v>
      </c>
      <c r="CA21" s="760">
        <v>0</v>
      </c>
      <c r="CB21" s="760">
        <v>0</v>
      </c>
      <c r="CC21" s="780">
        <f t="shared" si="27"/>
        <v>0</v>
      </c>
      <c r="CD21" s="764">
        <v>0</v>
      </c>
      <c r="CE21" s="782">
        <f t="shared" si="28"/>
        <v>0</v>
      </c>
      <c r="CF21" s="765">
        <v>0</v>
      </c>
      <c r="CG21" s="765">
        <v>0</v>
      </c>
      <c r="CH21" s="765">
        <v>0</v>
      </c>
      <c r="CI21" s="765">
        <v>0</v>
      </c>
      <c r="CJ21" s="765">
        <v>0</v>
      </c>
      <c r="CK21" s="765">
        <v>0</v>
      </c>
      <c r="CL21" s="765">
        <v>0</v>
      </c>
      <c r="CM21" s="765">
        <v>0</v>
      </c>
      <c r="CN21" s="760">
        <v>0</v>
      </c>
      <c r="CO21" s="760">
        <v>0</v>
      </c>
      <c r="CP21" s="780">
        <f t="shared" si="29"/>
        <v>1</v>
      </c>
      <c r="CQ21" s="764">
        <v>1</v>
      </c>
      <c r="CR21" s="782">
        <f t="shared" si="30"/>
        <v>0</v>
      </c>
      <c r="CS21" s="765"/>
      <c r="CT21" s="765">
        <v>0</v>
      </c>
      <c r="CU21" s="765">
        <v>0</v>
      </c>
      <c r="CV21" s="765">
        <v>0</v>
      </c>
      <c r="CW21" s="765">
        <v>0</v>
      </c>
      <c r="CX21" s="765">
        <v>0</v>
      </c>
      <c r="CY21" s="765">
        <v>0</v>
      </c>
      <c r="CZ21" s="765">
        <v>0</v>
      </c>
      <c r="DA21" s="760">
        <v>0</v>
      </c>
      <c r="DB21" s="760">
        <v>0</v>
      </c>
      <c r="DC21" s="780">
        <f t="shared" si="31"/>
        <v>1</v>
      </c>
      <c r="DD21" s="764">
        <v>0</v>
      </c>
      <c r="DE21" s="782">
        <f t="shared" si="32"/>
        <v>0</v>
      </c>
      <c r="DF21" s="765">
        <v>0</v>
      </c>
      <c r="DG21" s="765">
        <v>0</v>
      </c>
      <c r="DH21" s="765">
        <v>0</v>
      </c>
      <c r="DI21" s="765">
        <v>0</v>
      </c>
      <c r="DJ21" s="765">
        <v>1</v>
      </c>
      <c r="DK21" s="765">
        <v>0</v>
      </c>
      <c r="DL21" s="765">
        <v>0</v>
      </c>
      <c r="DM21" s="765">
        <v>0</v>
      </c>
      <c r="DN21" s="760">
        <v>0</v>
      </c>
      <c r="DO21" s="760">
        <v>0</v>
      </c>
    </row>
    <row r="22" spans="1:119" ht="19.5" customHeight="1">
      <c r="A22" s="479" t="s">
        <v>143</v>
      </c>
      <c r="B22" s="416" t="s">
        <v>144</v>
      </c>
      <c r="C22" s="780">
        <f t="shared" si="10"/>
        <v>2</v>
      </c>
      <c r="D22" s="781">
        <f t="shared" si="11"/>
        <v>2</v>
      </c>
      <c r="E22" s="782">
        <f t="shared" si="12"/>
        <v>0</v>
      </c>
      <c r="F22" s="781">
        <f t="shared" si="9"/>
        <v>0</v>
      </c>
      <c r="G22" s="781">
        <f t="shared" si="9"/>
        <v>0</v>
      </c>
      <c r="H22" s="781">
        <f t="shared" si="9"/>
        <v>0</v>
      </c>
      <c r="I22" s="781">
        <f t="shared" si="9"/>
        <v>0</v>
      </c>
      <c r="J22" s="781">
        <f t="shared" si="9"/>
        <v>0</v>
      </c>
      <c r="K22" s="781">
        <f t="shared" si="9"/>
        <v>0</v>
      </c>
      <c r="L22" s="781">
        <f t="shared" si="9"/>
        <v>0</v>
      </c>
      <c r="M22" s="781">
        <f t="shared" si="9"/>
        <v>0</v>
      </c>
      <c r="N22" s="781">
        <f t="shared" si="9"/>
        <v>0</v>
      </c>
      <c r="O22" s="781">
        <f t="shared" si="9"/>
        <v>0</v>
      </c>
      <c r="P22" s="780">
        <f t="shared" si="17"/>
        <v>1</v>
      </c>
      <c r="Q22" s="767">
        <v>1</v>
      </c>
      <c r="R22" s="782">
        <f t="shared" si="18"/>
        <v>0</v>
      </c>
      <c r="S22" s="768">
        <v>0</v>
      </c>
      <c r="T22" s="768">
        <v>0</v>
      </c>
      <c r="U22" s="768">
        <v>0</v>
      </c>
      <c r="V22" s="768">
        <v>0</v>
      </c>
      <c r="W22" s="768">
        <v>0</v>
      </c>
      <c r="X22" s="768">
        <v>0</v>
      </c>
      <c r="Y22" s="768">
        <v>0</v>
      </c>
      <c r="Z22" s="768">
        <v>0</v>
      </c>
      <c r="AA22" s="760">
        <v>0</v>
      </c>
      <c r="AB22" s="760">
        <v>0</v>
      </c>
      <c r="AC22" s="780">
        <f t="shared" si="19"/>
        <v>0</v>
      </c>
      <c r="AD22" s="767">
        <v>0</v>
      </c>
      <c r="AE22" s="782">
        <f t="shared" si="20"/>
        <v>0</v>
      </c>
      <c r="AF22" s="768">
        <v>0</v>
      </c>
      <c r="AG22" s="768">
        <v>0</v>
      </c>
      <c r="AH22" s="768">
        <v>0</v>
      </c>
      <c r="AI22" s="768">
        <v>0</v>
      </c>
      <c r="AJ22" s="768">
        <v>0</v>
      </c>
      <c r="AK22" s="768">
        <v>0</v>
      </c>
      <c r="AL22" s="768">
        <v>0</v>
      </c>
      <c r="AM22" s="768">
        <v>0</v>
      </c>
      <c r="AN22" s="760">
        <v>0</v>
      </c>
      <c r="AO22" s="760">
        <v>0</v>
      </c>
      <c r="AP22" s="780">
        <f t="shared" si="21"/>
        <v>0</v>
      </c>
      <c r="AQ22" s="767">
        <v>0</v>
      </c>
      <c r="AR22" s="782">
        <f t="shared" si="22"/>
        <v>0</v>
      </c>
      <c r="AS22" s="768">
        <v>0</v>
      </c>
      <c r="AT22" s="768">
        <v>0</v>
      </c>
      <c r="AU22" s="768">
        <v>0</v>
      </c>
      <c r="AV22" s="768">
        <v>0</v>
      </c>
      <c r="AW22" s="768">
        <v>0</v>
      </c>
      <c r="AX22" s="768">
        <v>0</v>
      </c>
      <c r="AY22" s="768">
        <v>0</v>
      </c>
      <c r="AZ22" s="768">
        <v>0</v>
      </c>
      <c r="BA22" s="760">
        <v>0</v>
      </c>
      <c r="BB22" s="760">
        <v>0</v>
      </c>
      <c r="BC22" s="780">
        <f t="shared" si="23"/>
        <v>0</v>
      </c>
      <c r="BD22" s="767"/>
      <c r="BE22" s="782">
        <f t="shared" si="24"/>
        <v>0</v>
      </c>
      <c r="BF22" s="768"/>
      <c r="BG22" s="768"/>
      <c r="BH22" s="768"/>
      <c r="BI22" s="768"/>
      <c r="BJ22" s="768"/>
      <c r="BK22" s="768"/>
      <c r="BL22" s="768"/>
      <c r="BM22" s="768"/>
      <c r="BN22" s="760"/>
      <c r="BO22" s="760"/>
      <c r="BP22" s="780">
        <f t="shared" si="25"/>
        <v>1</v>
      </c>
      <c r="BQ22" s="767">
        <v>1</v>
      </c>
      <c r="BR22" s="782">
        <f t="shared" si="26"/>
        <v>0</v>
      </c>
      <c r="BS22" s="768">
        <v>0</v>
      </c>
      <c r="BT22" s="768">
        <v>0</v>
      </c>
      <c r="BU22" s="768">
        <v>0</v>
      </c>
      <c r="BV22" s="768">
        <v>0</v>
      </c>
      <c r="BW22" s="768">
        <v>0</v>
      </c>
      <c r="BX22" s="768">
        <v>0</v>
      </c>
      <c r="BY22" s="768">
        <v>0</v>
      </c>
      <c r="BZ22" s="768">
        <v>0</v>
      </c>
      <c r="CA22" s="760">
        <v>0</v>
      </c>
      <c r="CB22" s="760">
        <v>0</v>
      </c>
      <c r="CC22" s="780">
        <f t="shared" si="27"/>
        <v>0</v>
      </c>
      <c r="CD22" s="767">
        <v>0</v>
      </c>
      <c r="CE22" s="782">
        <f t="shared" si="28"/>
        <v>0</v>
      </c>
      <c r="CF22" s="768">
        <v>0</v>
      </c>
      <c r="CG22" s="768">
        <v>0</v>
      </c>
      <c r="CH22" s="768">
        <v>0</v>
      </c>
      <c r="CI22" s="768">
        <v>0</v>
      </c>
      <c r="CJ22" s="768">
        <v>0</v>
      </c>
      <c r="CK22" s="768">
        <v>0</v>
      </c>
      <c r="CL22" s="768">
        <v>0</v>
      </c>
      <c r="CM22" s="768">
        <v>0</v>
      </c>
      <c r="CN22" s="760">
        <v>0</v>
      </c>
      <c r="CO22" s="760">
        <v>0</v>
      </c>
      <c r="CP22" s="780">
        <f t="shared" si="29"/>
        <v>0</v>
      </c>
      <c r="CQ22" s="767">
        <v>0</v>
      </c>
      <c r="CR22" s="782">
        <f t="shared" si="30"/>
        <v>0</v>
      </c>
      <c r="CS22" s="768">
        <v>0</v>
      </c>
      <c r="CT22" s="768">
        <v>0</v>
      </c>
      <c r="CU22" s="768">
        <v>0</v>
      </c>
      <c r="CV22" s="768">
        <v>0</v>
      </c>
      <c r="CW22" s="768">
        <v>0</v>
      </c>
      <c r="CX22" s="768">
        <v>0</v>
      </c>
      <c r="CY22" s="768">
        <v>0</v>
      </c>
      <c r="CZ22" s="768">
        <v>0</v>
      </c>
      <c r="DA22" s="760">
        <v>0</v>
      </c>
      <c r="DB22" s="760">
        <v>0</v>
      </c>
      <c r="DC22" s="780">
        <f t="shared" si="31"/>
        <v>0</v>
      </c>
      <c r="DD22" s="767">
        <v>0</v>
      </c>
      <c r="DE22" s="782">
        <f t="shared" si="32"/>
        <v>0</v>
      </c>
      <c r="DF22" s="768">
        <v>0</v>
      </c>
      <c r="DG22" s="768">
        <v>0</v>
      </c>
      <c r="DH22" s="768">
        <v>0</v>
      </c>
      <c r="DI22" s="768">
        <v>0</v>
      </c>
      <c r="DJ22" s="768">
        <v>0</v>
      </c>
      <c r="DK22" s="768">
        <v>0</v>
      </c>
      <c r="DL22" s="768">
        <v>0</v>
      </c>
      <c r="DM22" s="768">
        <v>0</v>
      </c>
      <c r="DN22" s="760">
        <v>0</v>
      </c>
      <c r="DO22" s="760">
        <v>0</v>
      </c>
    </row>
    <row r="23" spans="1:119" ht="25.5">
      <c r="A23" s="479" t="s">
        <v>145</v>
      </c>
      <c r="B23" s="418" t="s">
        <v>146</v>
      </c>
      <c r="C23" s="780">
        <f t="shared" si="10"/>
        <v>1</v>
      </c>
      <c r="D23" s="781">
        <f t="shared" si="11"/>
        <v>1</v>
      </c>
      <c r="E23" s="782">
        <f t="shared" si="12"/>
        <v>0</v>
      </c>
      <c r="F23" s="781">
        <f t="shared" si="9"/>
        <v>0</v>
      </c>
      <c r="G23" s="781">
        <f t="shared" si="9"/>
        <v>0</v>
      </c>
      <c r="H23" s="781">
        <f t="shared" si="9"/>
        <v>0</v>
      </c>
      <c r="I23" s="781">
        <f t="shared" si="9"/>
        <v>0</v>
      </c>
      <c r="J23" s="781">
        <f t="shared" si="9"/>
        <v>0</v>
      </c>
      <c r="K23" s="781">
        <f t="shared" si="9"/>
        <v>0</v>
      </c>
      <c r="L23" s="781">
        <f t="shared" si="9"/>
        <v>0</v>
      </c>
      <c r="M23" s="781">
        <f t="shared" si="9"/>
        <v>0</v>
      </c>
      <c r="N23" s="781">
        <f t="shared" si="9"/>
        <v>0</v>
      </c>
      <c r="O23" s="781">
        <f t="shared" si="9"/>
        <v>0</v>
      </c>
      <c r="P23" s="780">
        <f t="shared" si="17"/>
        <v>0</v>
      </c>
      <c r="Q23" s="767">
        <v>0</v>
      </c>
      <c r="R23" s="782">
        <f t="shared" si="18"/>
        <v>0</v>
      </c>
      <c r="S23" s="768">
        <v>0</v>
      </c>
      <c r="T23" s="768">
        <v>0</v>
      </c>
      <c r="U23" s="768">
        <v>0</v>
      </c>
      <c r="V23" s="768">
        <v>0</v>
      </c>
      <c r="W23" s="768">
        <v>0</v>
      </c>
      <c r="X23" s="768">
        <v>0</v>
      </c>
      <c r="Y23" s="768">
        <v>0</v>
      </c>
      <c r="Z23" s="768">
        <v>0</v>
      </c>
      <c r="AA23" s="760">
        <v>0</v>
      </c>
      <c r="AB23" s="760">
        <v>0</v>
      </c>
      <c r="AC23" s="780">
        <f t="shared" si="19"/>
        <v>0</v>
      </c>
      <c r="AD23" s="767">
        <v>0</v>
      </c>
      <c r="AE23" s="782">
        <f t="shared" si="20"/>
        <v>0</v>
      </c>
      <c r="AF23" s="768">
        <v>0</v>
      </c>
      <c r="AG23" s="768">
        <v>0</v>
      </c>
      <c r="AH23" s="768">
        <v>0</v>
      </c>
      <c r="AI23" s="768">
        <v>0</v>
      </c>
      <c r="AJ23" s="768">
        <v>0</v>
      </c>
      <c r="AK23" s="768">
        <v>0</v>
      </c>
      <c r="AL23" s="768">
        <v>0</v>
      </c>
      <c r="AM23" s="768">
        <v>0</v>
      </c>
      <c r="AN23" s="760">
        <v>0</v>
      </c>
      <c r="AO23" s="760">
        <v>0</v>
      </c>
      <c r="AP23" s="780">
        <f t="shared" si="21"/>
        <v>0</v>
      </c>
      <c r="AQ23" s="767">
        <v>0</v>
      </c>
      <c r="AR23" s="782">
        <f t="shared" si="22"/>
        <v>0</v>
      </c>
      <c r="AS23" s="768">
        <v>0</v>
      </c>
      <c r="AT23" s="768">
        <v>0</v>
      </c>
      <c r="AU23" s="768">
        <v>0</v>
      </c>
      <c r="AV23" s="768">
        <v>0</v>
      </c>
      <c r="AW23" s="768">
        <v>0</v>
      </c>
      <c r="AX23" s="768">
        <v>0</v>
      </c>
      <c r="AY23" s="768">
        <v>0</v>
      </c>
      <c r="AZ23" s="768">
        <v>0</v>
      </c>
      <c r="BA23" s="760">
        <v>0</v>
      </c>
      <c r="BB23" s="760">
        <v>0</v>
      </c>
      <c r="BC23" s="780">
        <f t="shared" si="23"/>
        <v>0</v>
      </c>
      <c r="BD23" s="767"/>
      <c r="BE23" s="782">
        <f t="shared" si="24"/>
        <v>0</v>
      </c>
      <c r="BF23" s="768"/>
      <c r="BG23" s="768"/>
      <c r="BH23" s="768"/>
      <c r="BI23" s="768"/>
      <c r="BJ23" s="768"/>
      <c r="BK23" s="768"/>
      <c r="BL23" s="768"/>
      <c r="BM23" s="768"/>
      <c r="BN23" s="760"/>
      <c r="BO23" s="760"/>
      <c r="BP23" s="780">
        <f t="shared" si="25"/>
        <v>1</v>
      </c>
      <c r="BQ23" s="767">
        <v>1</v>
      </c>
      <c r="BR23" s="782">
        <f t="shared" si="26"/>
        <v>0</v>
      </c>
      <c r="BS23" s="768">
        <v>0</v>
      </c>
      <c r="BT23" s="768">
        <v>0</v>
      </c>
      <c r="BU23" s="768">
        <v>0</v>
      </c>
      <c r="BV23" s="768">
        <v>0</v>
      </c>
      <c r="BW23" s="768">
        <v>0</v>
      </c>
      <c r="BX23" s="768">
        <v>0</v>
      </c>
      <c r="BY23" s="768">
        <v>0</v>
      </c>
      <c r="BZ23" s="768">
        <v>0</v>
      </c>
      <c r="CA23" s="760">
        <v>0</v>
      </c>
      <c r="CB23" s="760">
        <v>0</v>
      </c>
      <c r="CC23" s="780">
        <f t="shared" si="27"/>
        <v>0</v>
      </c>
      <c r="CD23" s="767">
        <v>0</v>
      </c>
      <c r="CE23" s="782">
        <f t="shared" si="28"/>
        <v>0</v>
      </c>
      <c r="CF23" s="768">
        <v>0</v>
      </c>
      <c r="CG23" s="768">
        <v>0</v>
      </c>
      <c r="CH23" s="768">
        <v>0</v>
      </c>
      <c r="CI23" s="768">
        <v>0</v>
      </c>
      <c r="CJ23" s="768">
        <v>0</v>
      </c>
      <c r="CK23" s="768">
        <v>0</v>
      </c>
      <c r="CL23" s="768">
        <v>0</v>
      </c>
      <c r="CM23" s="768">
        <v>0</v>
      </c>
      <c r="CN23" s="760">
        <v>0</v>
      </c>
      <c r="CO23" s="760">
        <v>0</v>
      </c>
      <c r="CP23" s="780">
        <f t="shared" si="29"/>
        <v>0</v>
      </c>
      <c r="CQ23" s="767"/>
      <c r="CR23" s="782">
        <f t="shared" si="30"/>
        <v>0</v>
      </c>
      <c r="CS23" s="768"/>
      <c r="CT23" s="768"/>
      <c r="CU23" s="768"/>
      <c r="CV23" s="768"/>
      <c r="CW23" s="768"/>
      <c r="CX23" s="768"/>
      <c r="CY23" s="768"/>
      <c r="CZ23" s="768"/>
      <c r="DA23" s="760"/>
      <c r="DB23" s="760"/>
      <c r="DC23" s="780">
        <f t="shared" si="31"/>
        <v>0</v>
      </c>
      <c r="DD23" s="767">
        <v>0</v>
      </c>
      <c r="DE23" s="782">
        <f t="shared" si="32"/>
        <v>0</v>
      </c>
      <c r="DF23" s="768">
        <v>0</v>
      </c>
      <c r="DG23" s="768">
        <v>0</v>
      </c>
      <c r="DH23" s="768">
        <v>0</v>
      </c>
      <c r="DI23" s="768">
        <v>0</v>
      </c>
      <c r="DJ23" s="768">
        <v>0</v>
      </c>
      <c r="DK23" s="768">
        <v>0</v>
      </c>
      <c r="DL23" s="768">
        <v>0</v>
      </c>
      <c r="DM23" s="768">
        <v>0</v>
      </c>
      <c r="DN23" s="760">
        <v>0</v>
      </c>
      <c r="DO23" s="760">
        <v>0</v>
      </c>
    </row>
    <row r="24" spans="1:119" ht="19.5" customHeight="1">
      <c r="A24" s="479" t="s">
        <v>147</v>
      </c>
      <c r="B24" s="416" t="s">
        <v>148</v>
      </c>
      <c r="C24" s="780">
        <f t="shared" si="10"/>
        <v>8</v>
      </c>
      <c r="D24" s="781">
        <f t="shared" si="11"/>
        <v>7</v>
      </c>
      <c r="E24" s="782">
        <f t="shared" si="12"/>
        <v>0</v>
      </c>
      <c r="F24" s="781">
        <f t="shared" si="9"/>
        <v>0</v>
      </c>
      <c r="G24" s="781">
        <f t="shared" si="9"/>
        <v>0</v>
      </c>
      <c r="H24" s="781">
        <f t="shared" si="9"/>
        <v>0</v>
      </c>
      <c r="I24" s="781">
        <f t="shared" si="9"/>
        <v>1</v>
      </c>
      <c r="J24" s="781">
        <f t="shared" si="9"/>
        <v>0</v>
      </c>
      <c r="K24" s="781">
        <f t="shared" si="9"/>
        <v>0</v>
      </c>
      <c r="L24" s="781">
        <f t="shared" si="9"/>
        <v>0</v>
      </c>
      <c r="M24" s="781">
        <f t="shared" si="9"/>
        <v>0</v>
      </c>
      <c r="N24" s="781">
        <f t="shared" si="9"/>
        <v>0</v>
      </c>
      <c r="O24" s="781">
        <f t="shared" si="9"/>
        <v>0</v>
      </c>
      <c r="P24" s="780">
        <f t="shared" si="17"/>
        <v>0</v>
      </c>
      <c r="Q24" s="764">
        <v>0</v>
      </c>
      <c r="R24" s="782">
        <f t="shared" si="18"/>
        <v>0</v>
      </c>
      <c r="S24" s="765">
        <v>0</v>
      </c>
      <c r="T24" s="765">
        <v>0</v>
      </c>
      <c r="U24" s="765">
        <v>0</v>
      </c>
      <c r="V24" s="765">
        <v>0</v>
      </c>
      <c r="W24" s="765">
        <v>0</v>
      </c>
      <c r="X24" s="765">
        <v>0</v>
      </c>
      <c r="Y24" s="765">
        <v>0</v>
      </c>
      <c r="Z24" s="765">
        <v>0</v>
      </c>
      <c r="AA24" s="760">
        <v>0</v>
      </c>
      <c r="AB24" s="760">
        <v>0</v>
      </c>
      <c r="AC24" s="780">
        <f t="shared" si="19"/>
        <v>0</v>
      </c>
      <c r="AD24" s="764">
        <v>0</v>
      </c>
      <c r="AE24" s="782">
        <f t="shared" si="20"/>
        <v>0</v>
      </c>
      <c r="AF24" s="765">
        <v>0</v>
      </c>
      <c r="AG24" s="765">
        <v>0</v>
      </c>
      <c r="AH24" s="765">
        <v>0</v>
      </c>
      <c r="AI24" s="765">
        <v>0</v>
      </c>
      <c r="AJ24" s="765">
        <v>0</v>
      </c>
      <c r="AK24" s="765">
        <v>0</v>
      </c>
      <c r="AL24" s="765">
        <v>0</v>
      </c>
      <c r="AM24" s="765">
        <v>0</v>
      </c>
      <c r="AN24" s="760">
        <v>0</v>
      </c>
      <c r="AO24" s="760">
        <v>0</v>
      </c>
      <c r="AP24" s="780">
        <f t="shared" si="21"/>
        <v>0</v>
      </c>
      <c r="AQ24" s="764">
        <v>0</v>
      </c>
      <c r="AR24" s="782">
        <f t="shared" si="22"/>
        <v>0</v>
      </c>
      <c r="AS24" s="765">
        <v>0</v>
      </c>
      <c r="AT24" s="765">
        <v>0</v>
      </c>
      <c r="AU24" s="765">
        <v>0</v>
      </c>
      <c r="AV24" s="765">
        <v>0</v>
      </c>
      <c r="AW24" s="765">
        <v>0</v>
      </c>
      <c r="AX24" s="765">
        <v>0</v>
      </c>
      <c r="AY24" s="765">
        <v>0</v>
      </c>
      <c r="AZ24" s="765">
        <v>0</v>
      </c>
      <c r="BA24" s="760">
        <v>0</v>
      </c>
      <c r="BB24" s="760">
        <v>0</v>
      </c>
      <c r="BC24" s="780">
        <f t="shared" si="23"/>
        <v>0</v>
      </c>
      <c r="BD24" s="764">
        <v>0</v>
      </c>
      <c r="BE24" s="782">
        <f t="shared" si="24"/>
        <v>0</v>
      </c>
      <c r="BF24" s="765"/>
      <c r="BG24" s="765"/>
      <c r="BH24" s="765"/>
      <c r="BI24" s="765">
        <v>0</v>
      </c>
      <c r="BJ24" s="765">
        <v>0</v>
      </c>
      <c r="BK24" s="765"/>
      <c r="BL24" s="765"/>
      <c r="BM24" s="765"/>
      <c r="BN24" s="760"/>
      <c r="BO24" s="760"/>
      <c r="BP24" s="780">
        <f t="shared" si="25"/>
        <v>0</v>
      </c>
      <c r="BQ24" s="764">
        <v>0</v>
      </c>
      <c r="BR24" s="782">
        <f t="shared" si="26"/>
        <v>0</v>
      </c>
      <c r="BS24" s="765">
        <v>0</v>
      </c>
      <c r="BT24" s="765">
        <v>0</v>
      </c>
      <c r="BU24" s="765">
        <v>0</v>
      </c>
      <c r="BV24" s="765">
        <v>0</v>
      </c>
      <c r="BW24" s="765">
        <v>0</v>
      </c>
      <c r="BX24" s="765">
        <v>0</v>
      </c>
      <c r="BY24" s="765">
        <v>0</v>
      </c>
      <c r="BZ24" s="765">
        <v>0</v>
      </c>
      <c r="CA24" s="760">
        <v>0</v>
      </c>
      <c r="CB24" s="760">
        <v>0</v>
      </c>
      <c r="CC24" s="780">
        <f t="shared" si="27"/>
        <v>0</v>
      </c>
      <c r="CD24" s="764">
        <v>0</v>
      </c>
      <c r="CE24" s="782">
        <f t="shared" si="28"/>
        <v>0</v>
      </c>
      <c r="CF24" s="765">
        <v>0</v>
      </c>
      <c r="CG24" s="765">
        <v>0</v>
      </c>
      <c r="CH24" s="765">
        <v>0</v>
      </c>
      <c r="CI24" s="765">
        <v>0</v>
      </c>
      <c r="CJ24" s="765">
        <v>0</v>
      </c>
      <c r="CK24" s="765">
        <v>0</v>
      </c>
      <c r="CL24" s="765">
        <v>0</v>
      </c>
      <c r="CM24" s="765">
        <v>0</v>
      </c>
      <c r="CN24" s="760">
        <v>0</v>
      </c>
      <c r="CO24" s="760">
        <v>0</v>
      </c>
      <c r="CP24" s="780">
        <f t="shared" si="29"/>
        <v>8</v>
      </c>
      <c r="CQ24" s="764">
        <v>7</v>
      </c>
      <c r="CR24" s="782">
        <f t="shared" si="30"/>
        <v>0</v>
      </c>
      <c r="CS24" s="765"/>
      <c r="CT24" s="765">
        <v>0</v>
      </c>
      <c r="CU24" s="765"/>
      <c r="CV24" s="765">
        <v>1</v>
      </c>
      <c r="CW24" s="765"/>
      <c r="CX24" s="765"/>
      <c r="CY24" s="765"/>
      <c r="CZ24" s="765"/>
      <c r="DA24" s="760"/>
      <c r="DB24" s="760"/>
      <c r="DC24" s="780">
        <f t="shared" si="31"/>
        <v>0</v>
      </c>
      <c r="DD24" s="764">
        <v>0</v>
      </c>
      <c r="DE24" s="782">
        <f t="shared" si="32"/>
        <v>0</v>
      </c>
      <c r="DF24" s="765">
        <v>0</v>
      </c>
      <c r="DG24" s="765">
        <v>0</v>
      </c>
      <c r="DH24" s="765">
        <v>0</v>
      </c>
      <c r="DI24" s="765">
        <v>0</v>
      </c>
      <c r="DJ24" s="765">
        <v>0</v>
      </c>
      <c r="DK24" s="765">
        <v>0</v>
      </c>
      <c r="DL24" s="765">
        <v>0</v>
      </c>
      <c r="DM24" s="765">
        <v>0</v>
      </c>
      <c r="DN24" s="760">
        <v>0</v>
      </c>
      <c r="DO24" s="760">
        <v>0</v>
      </c>
    </row>
    <row r="25" spans="1:119" ht="22.5" customHeight="1">
      <c r="A25" s="480" t="s">
        <v>52</v>
      </c>
      <c r="B25" s="393" t="s">
        <v>149</v>
      </c>
      <c r="C25" s="780">
        <f t="shared" si="10"/>
        <v>857</v>
      </c>
      <c r="D25" s="781">
        <f t="shared" si="11"/>
        <v>512</v>
      </c>
      <c r="E25" s="782">
        <f t="shared" si="12"/>
        <v>143</v>
      </c>
      <c r="F25" s="781">
        <f t="shared" si="9"/>
        <v>1</v>
      </c>
      <c r="G25" s="781">
        <f t="shared" si="9"/>
        <v>142</v>
      </c>
      <c r="H25" s="781">
        <f t="shared" si="9"/>
        <v>0</v>
      </c>
      <c r="I25" s="781">
        <f t="shared" si="9"/>
        <v>150</v>
      </c>
      <c r="J25" s="781">
        <f t="shared" si="9"/>
        <v>48</v>
      </c>
      <c r="K25" s="781">
        <f t="shared" si="9"/>
        <v>0</v>
      </c>
      <c r="L25" s="781">
        <f t="shared" si="9"/>
        <v>0</v>
      </c>
      <c r="M25" s="781">
        <f t="shared" si="9"/>
        <v>4</v>
      </c>
      <c r="N25" s="781">
        <f t="shared" si="9"/>
        <v>0</v>
      </c>
      <c r="O25" s="781">
        <f t="shared" si="9"/>
        <v>0</v>
      </c>
      <c r="P25" s="780">
        <f t="shared" si="17"/>
        <v>41</v>
      </c>
      <c r="Q25" s="764">
        <v>4</v>
      </c>
      <c r="R25" s="782">
        <f t="shared" si="18"/>
        <v>18</v>
      </c>
      <c r="S25" s="765">
        <v>0</v>
      </c>
      <c r="T25" s="765">
        <v>18</v>
      </c>
      <c r="U25" s="765">
        <v>0</v>
      </c>
      <c r="V25" s="765">
        <v>0</v>
      </c>
      <c r="W25" s="765">
        <v>15</v>
      </c>
      <c r="X25" s="765">
        <v>0</v>
      </c>
      <c r="Y25" s="765">
        <v>0</v>
      </c>
      <c r="Z25" s="765">
        <v>4</v>
      </c>
      <c r="AA25" s="760">
        <v>0</v>
      </c>
      <c r="AB25" s="760">
        <v>0</v>
      </c>
      <c r="AC25" s="780">
        <f t="shared" si="19"/>
        <v>121</v>
      </c>
      <c r="AD25" s="764">
        <v>80</v>
      </c>
      <c r="AE25" s="782">
        <f t="shared" si="20"/>
        <v>28</v>
      </c>
      <c r="AF25" s="765">
        <v>1</v>
      </c>
      <c r="AG25" s="765">
        <v>27</v>
      </c>
      <c r="AH25" s="765">
        <v>0</v>
      </c>
      <c r="AI25" s="765">
        <v>13</v>
      </c>
      <c r="AJ25" s="765">
        <v>0</v>
      </c>
      <c r="AK25" s="765">
        <v>0</v>
      </c>
      <c r="AL25" s="765">
        <v>0</v>
      </c>
      <c r="AM25" s="765">
        <v>0</v>
      </c>
      <c r="AN25" s="760">
        <v>0</v>
      </c>
      <c r="AO25" s="760">
        <v>0</v>
      </c>
      <c r="AP25" s="780">
        <f t="shared" si="21"/>
        <v>87</v>
      </c>
      <c r="AQ25" s="764">
        <v>48</v>
      </c>
      <c r="AR25" s="782">
        <f t="shared" si="22"/>
        <v>19</v>
      </c>
      <c r="AS25" s="765">
        <v>0</v>
      </c>
      <c r="AT25" s="765">
        <v>19</v>
      </c>
      <c r="AU25" s="765">
        <v>0</v>
      </c>
      <c r="AV25" s="765">
        <v>14</v>
      </c>
      <c r="AW25" s="765">
        <v>6</v>
      </c>
      <c r="AX25" s="765">
        <v>0</v>
      </c>
      <c r="AY25" s="765">
        <v>0</v>
      </c>
      <c r="AZ25" s="765">
        <v>0</v>
      </c>
      <c r="BA25" s="760">
        <v>0</v>
      </c>
      <c r="BB25" s="760">
        <v>0</v>
      </c>
      <c r="BC25" s="780">
        <f t="shared" si="23"/>
        <v>72</v>
      </c>
      <c r="BD25" s="764">
        <v>54</v>
      </c>
      <c r="BE25" s="782">
        <f t="shared" si="24"/>
        <v>5</v>
      </c>
      <c r="BF25" s="765"/>
      <c r="BG25" s="765">
        <v>5</v>
      </c>
      <c r="BH25" s="765"/>
      <c r="BI25" s="765">
        <v>5</v>
      </c>
      <c r="BJ25" s="765">
        <v>8</v>
      </c>
      <c r="BK25" s="765"/>
      <c r="BL25" s="765"/>
      <c r="BM25" s="765"/>
      <c r="BN25" s="760"/>
      <c r="BO25" s="760"/>
      <c r="BP25" s="780">
        <f t="shared" si="25"/>
        <v>130</v>
      </c>
      <c r="BQ25" s="764">
        <v>80</v>
      </c>
      <c r="BR25" s="782">
        <f t="shared" si="26"/>
        <v>13</v>
      </c>
      <c r="BS25" s="765">
        <v>0</v>
      </c>
      <c r="BT25" s="765">
        <v>13</v>
      </c>
      <c r="BU25" s="765">
        <v>0</v>
      </c>
      <c r="BV25" s="765">
        <v>25</v>
      </c>
      <c r="BW25" s="765">
        <v>12</v>
      </c>
      <c r="BX25" s="765">
        <v>0</v>
      </c>
      <c r="BY25" s="765">
        <v>0</v>
      </c>
      <c r="BZ25" s="765">
        <v>0</v>
      </c>
      <c r="CA25" s="760">
        <v>0</v>
      </c>
      <c r="CB25" s="760">
        <v>0</v>
      </c>
      <c r="CC25" s="780">
        <f t="shared" si="27"/>
        <v>214</v>
      </c>
      <c r="CD25" s="764">
        <v>128</v>
      </c>
      <c r="CE25" s="782">
        <f t="shared" si="28"/>
        <v>30</v>
      </c>
      <c r="CF25" s="765">
        <v>0</v>
      </c>
      <c r="CG25" s="765">
        <v>30</v>
      </c>
      <c r="CH25" s="765">
        <v>0</v>
      </c>
      <c r="CI25" s="765">
        <v>56</v>
      </c>
      <c r="CJ25" s="765">
        <v>0</v>
      </c>
      <c r="CK25" s="765">
        <v>0</v>
      </c>
      <c r="CL25" s="765">
        <v>0</v>
      </c>
      <c r="CM25" s="765">
        <v>0</v>
      </c>
      <c r="CN25" s="760">
        <v>0</v>
      </c>
      <c r="CO25" s="760">
        <v>0</v>
      </c>
      <c r="CP25" s="780">
        <f t="shared" si="29"/>
        <v>130</v>
      </c>
      <c r="CQ25" s="764">
        <v>87</v>
      </c>
      <c r="CR25" s="782">
        <f t="shared" si="30"/>
        <v>16</v>
      </c>
      <c r="CS25" s="765">
        <v>0</v>
      </c>
      <c r="CT25" s="765">
        <v>16</v>
      </c>
      <c r="CU25" s="765">
        <v>0</v>
      </c>
      <c r="CV25" s="765">
        <v>22</v>
      </c>
      <c r="CW25" s="765">
        <v>5</v>
      </c>
      <c r="CX25" s="765">
        <v>0</v>
      </c>
      <c r="CY25" s="765">
        <v>0</v>
      </c>
      <c r="CZ25" s="765">
        <v>0</v>
      </c>
      <c r="DA25" s="760">
        <v>0</v>
      </c>
      <c r="DB25" s="760"/>
      <c r="DC25" s="780">
        <f t="shared" si="31"/>
        <v>62</v>
      </c>
      <c r="DD25" s="764">
        <v>31</v>
      </c>
      <c r="DE25" s="782">
        <f t="shared" si="32"/>
        <v>14</v>
      </c>
      <c r="DF25" s="765">
        <v>0</v>
      </c>
      <c r="DG25" s="765">
        <v>14</v>
      </c>
      <c r="DH25" s="765">
        <v>0</v>
      </c>
      <c r="DI25" s="765">
        <v>15</v>
      </c>
      <c r="DJ25" s="765">
        <v>2</v>
      </c>
      <c r="DK25" s="765">
        <v>0</v>
      </c>
      <c r="DL25" s="765">
        <v>0</v>
      </c>
      <c r="DM25" s="765">
        <v>0</v>
      </c>
      <c r="DN25" s="760">
        <v>0</v>
      </c>
      <c r="DO25" s="760">
        <v>0</v>
      </c>
    </row>
    <row r="26" spans="1:119" ht="32.25" customHeight="1">
      <c r="A26" s="481" t="s">
        <v>533</v>
      </c>
      <c r="B26" s="419" t="s">
        <v>150</v>
      </c>
      <c r="C26" s="787">
        <f>(C18+C19)/C17*100%</f>
        <v>0.2255132951868058</v>
      </c>
      <c r="D26" s="787">
        <f aca="true" t="shared" si="33" ref="D26:O26">(D18+D19)/D17*100%</f>
        <v>0.13494809688581316</v>
      </c>
      <c r="E26" s="787">
        <f t="shared" si="33"/>
        <v>0.4246575342465753</v>
      </c>
      <c r="F26" s="787" t="e">
        <f t="shared" si="33"/>
        <v>#DIV/0!</v>
      </c>
      <c r="G26" s="787">
        <f t="shared" si="33"/>
        <v>0.4246575342465753</v>
      </c>
      <c r="H26" s="787" t="e">
        <f t="shared" si="33"/>
        <v>#DIV/0!</v>
      </c>
      <c r="I26" s="787">
        <f t="shared" si="33"/>
        <v>0.5378006872852233</v>
      </c>
      <c r="J26" s="787">
        <f t="shared" si="33"/>
        <v>0.09722222222222222</v>
      </c>
      <c r="K26" s="787">
        <f t="shared" si="33"/>
        <v>0</v>
      </c>
      <c r="L26" s="787" t="e">
        <f t="shared" si="33"/>
        <v>#DIV/0!</v>
      </c>
      <c r="M26" s="787">
        <f t="shared" si="33"/>
        <v>0.3333333333333333</v>
      </c>
      <c r="N26" s="787" t="e">
        <f t="shared" si="33"/>
        <v>#DIV/0!</v>
      </c>
      <c r="O26" s="787" t="e">
        <f t="shared" si="33"/>
        <v>#DIV/0!</v>
      </c>
      <c r="P26" s="787">
        <f>(P18+P19)/P17*100%</f>
        <v>0.3055555555555556</v>
      </c>
      <c r="Q26" s="787">
        <f aca="true" t="shared" si="34" ref="Q26:AB26">(Q18+Q19)/Q17*100%</f>
        <v>0.10526315789473684</v>
      </c>
      <c r="R26" s="787">
        <f t="shared" si="34"/>
        <v>0.64</v>
      </c>
      <c r="S26" s="787" t="e">
        <f t="shared" si="34"/>
        <v>#DIV/0!</v>
      </c>
      <c r="T26" s="787">
        <f t="shared" si="34"/>
        <v>0.64</v>
      </c>
      <c r="U26" s="787" t="e">
        <f t="shared" si="34"/>
        <v>#DIV/0!</v>
      </c>
      <c r="V26" s="787">
        <f t="shared" si="34"/>
        <v>0.25</v>
      </c>
      <c r="W26" s="787">
        <f t="shared" si="34"/>
        <v>0.09523809523809523</v>
      </c>
      <c r="X26" s="787" t="e">
        <f t="shared" si="34"/>
        <v>#DIV/0!</v>
      </c>
      <c r="Y26" s="787" t="e">
        <f t="shared" si="34"/>
        <v>#DIV/0!</v>
      </c>
      <c r="Z26" s="787">
        <f t="shared" si="34"/>
        <v>0.3333333333333333</v>
      </c>
      <c r="AA26" s="787" t="e">
        <f t="shared" si="34"/>
        <v>#DIV/0!</v>
      </c>
      <c r="AB26" s="787" t="e">
        <f t="shared" si="34"/>
        <v>#DIV/0!</v>
      </c>
      <c r="AC26" s="787">
        <f>(AC18+AC19)/AC17*100%</f>
        <v>0.23469387755102042</v>
      </c>
      <c r="AD26" s="787">
        <f aca="true" t="shared" si="35" ref="AD26:AO26">(AD18+AD19)/AD17*100%</f>
        <v>0.11779448621553884</v>
      </c>
      <c r="AE26" s="787">
        <f t="shared" si="35"/>
        <v>0.23684210526315788</v>
      </c>
      <c r="AF26" s="787" t="e">
        <f t="shared" si="35"/>
        <v>#DIV/0!</v>
      </c>
      <c r="AG26" s="787">
        <f t="shared" si="35"/>
        <v>0.23684210526315788</v>
      </c>
      <c r="AH26" s="787" t="e">
        <f t="shared" si="35"/>
        <v>#DIV/0!</v>
      </c>
      <c r="AI26" s="787">
        <f t="shared" si="35"/>
        <v>0.5466666666666666</v>
      </c>
      <c r="AJ26" s="787" t="e">
        <f t="shared" si="35"/>
        <v>#DIV/0!</v>
      </c>
      <c r="AK26" s="787">
        <f t="shared" si="35"/>
        <v>0</v>
      </c>
      <c r="AL26" s="787" t="e">
        <f t="shared" si="35"/>
        <v>#DIV/0!</v>
      </c>
      <c r="AM26" s="787" t="e">
        <f t="shared" si="35"/>
        <v>#DIV/0!</v>
      </c>
      <c r="AN26" s="787" t="e">
        <f t="shared" si="35"/>
        <v>#DIV/0!</v>
      </c>
      <c r="AO26" s="787" t="e">
        <f t="shared" si="35"/>
        <v>#DIV/0!</v>
      </c>
      <c r="AP26" s="787">
        <f>(AP18+AP19)/AP17*100%</f>
        <v>0.18778280542986425</v>
      </c>
      <c r="AQ26" s="787">
        <f aca="true" t="shared" si="36" ref="AQ26:BB26">(AQ18+AQ19)/AQ17*100%</f>
        <v>0.132890365448505</v>
      </c>
      <c r="AR26" s="787">
        <f t="shared" si="36"/>
        <v>0.2</v>
      </c>
      <c r="AS26" s="787" t="e">
        <f t="shared" si="36"/>
        <v>#DIV/0!</v>
      </c>
      <c r="AT26" s="787">
        <f t="shared" si="36"/>
        <v>0.2</v>
      </c>
      <c r="AU26" s="787" t="e">
        <f t="shared" si="36"/>
        <v>#DIV/0!</v>
      </c>
      <c r="AV26" s="787">
        <f t="shared" si="36"/>
        <v>0.5277777777777778</v>
      </c>
      <c r="AW26" s="787">
        <f t="shared" si="36"/>
        <v>0.05084745762711865</v>
      </c>
      <c r="AX26" s="787" t="e">
        <f t="shared" si="36"/>
        <v>#DIV/0!</v>
      </c>
      <c r="AY26" s="787" t="e">
        <f t="shared" si="36"/>
        <v>#DIV/0!</v>
      </c>
      <c r="AZ26" s="787" t="e">
        <f t="shared" si="36"/>
        <v>#DIV/0!</v>
      </c>
      <c r="BA26" s="787" t="e">
        <f t="shared" si="36"/>
        <v>#DIV/0!</v>
      </c>
      <c r="BB26" s="787" t="e">
        <f t="shared" si="36"/>
        <v>#DIV/0!</v>
      </c>
      <c r="BC26" s="787">
        <f>(BC18+BC19)/BC17*100%</f>
        <v>0.48226950354609927</v>
      </c>
      <c r="BD26" s="787">
        <f aca="true" t="shared" si="37" ref="BD26:BO26">(BD18+BD19)/BD17*100%</f>
        <v>0.3567567567567568</v>
      </c>
      <c r="BE26" s="787">
        <f t="shared" si="37"/>
        <v>0.6666666666666666</v>
      </c>
      <c r="BF26" s="787" t="e">
        <f t="shared" si="37"/>
        <v>#DIV/0!</v>
      </c>
      <c r="BG26" s="787">
        <f t="shared" si="37"/>
        <v>0.6666666666666666</v>
      </c>
      <c r="BH26" s="787" t="e">
        <f t="shared" si="37"/>
        <v>#DIV/0!</v>
      </c>
      <c r="BI26" s="787">
        <f t="shared" si="37"/>
        <v>0.8676470588235294</v>
      </c>
      <c r="BJ26" s="787">
        <f t="shared" si="37"/>
        <v>0.17647058823529413</v>
      </c>
      <c r="BK26" s="787" t="e">
        <f t="shared" si="37"/>
        <v>#DIV/0!</v>
      </c>
      <c r="BL26" s="787" t="e">
        <f t="shared" si="37"/>
        <v>#DIV/0!</v>
      </c>
      <c r="BM26" s="787" t="e">
        <f t="shared" si="37"/>
        <v>#DIV/0!</v>
      </c>
      <c r="BN26" s="787" t="e">
        <f t="shared" si="37"/>
        <v>#DIV/0!</v>
      </c>
      <c r="BO26" s="787" t="e">
        <f t="shared" si="37"/>
        <v>#DIV/0!</v>
      </c>
      <c r="BP26" s="787">
        <f>(BP18+BP19)/BP17*100%</f>
        <v>0.13394919168591224</v>
      </c>
      <c r="BQ26" s="787">
        <f aca="true" t="shared" si="38" ref="BQ26:CB26">(BQ18+BQ19)/BQ17*100%</f>
        <v>0.10876132930513595</v>
      </c>
      <c r="BR26" s="787">
        <f t="shared" si="38"/>
        <v>0.2857142857142857</v>
      </c>
      <c r="BS26" s="787" t="e">
        <f t="shared" si="38"/>
        <v>#DIV/0!</v>
      </c>
      <c r="BT26" s="787">
        <f t="shared" si="38"/>
        <v>0.2857142857142857</v>
      </c>
      <c r="BU26" s="787" t="e">
        <f t="shared" si="38"/>
        <v>#DIV/0!</v>
      </c>
      <c r="BV26" s="787">
        <f t="shared" si="38"/>
        <v>0.17543859649122806</v>
      </c>
      <c r="BW26" s="787">
        <f t="shared" si="38"/>
        <v>0.25806451612903225</v>
      </c>
      <c r="BX26" s="787" t="e">
        <f t="shared" si="38"/>
        <v>#DIV/0!</v>
      </c>
      <c r="BY26" s="787" t="e">
        <f t="shared" si="38"/>
        <v>#DIV/0!</v>
      </c>
      <c r="BZ26" s="787" t="e">
        <f t="shared" si="38"/>
        <v>#DIV/0!</v>
      </c>
      <c r="CA26" s="787" t="e">
        <f t="shared" si="38"/>
        <v>#DIV/0!</v>
      </c>
      <c r="CB26" s="787" t="e">
        <f t="shared" si="38"/>
        <v>#DIV/0!</v>
      </c>
      <c r="CC26" s="787">
        <f>(CC18+CC19)/CC17*100%</f>
        <v>0.2520491803278688</v>
      </c>
      <c r="CD26" s="787">
        <f aca="true" t="shared" si="39" ref="CD26:CO26">(CD18+CD19)/CD17*100%</f>
        <v>0.12138728323699421</v>
      </c>
      <c r="CE26" s="787">
        <f t="shared" si="39"/>
        <v>0.36363636363636365</v>
      </c>
      <c r="CF26" s="787" t="e">
        <f t="shared" si="39"/>
        <v>#DIV/0!</v>
      </c>
      <c r="CG26" s="787">
        <f t="shared" si="39"/>
        <v>0.36363636363636365</v>
      </c>
      <c r="CH26" s="787" t="e">
        <f t="shared" si="39"/>
        <v>#DIV/0!</v>
      </c>
      <c r="CI26" s="787">
        <f t="shared" si="39"/>
        <v>0.7037037037037037</v>
      </c>
      <c r="CJ26" s="787">
        <f t="shared" si="39"/>
        <v>0.043478260869565216</v>
      </c>
      <c r="CK26" s="787" t="e">
        <f t="shared" si="39"/>
        <v>#DIV/0!</v>
      </c>
      <c r="CL26" s="787" t="e">
        <f t="shared" si="39"/>
        <v>#DIV/0!</v>
      </c>
      <c r="CM26" s="787" t="e">
        <f t="shared" si="39"/>
        <v>#DIV/0!</v>
      </c>
      <c r="CN26" s="787" t="e">
        <f t="shared" si="39"/>
        <v>#DIV/0!</v>
      </c>
      <c r="CO26" s="787" t="e">
        <f t="shared" si="39"/>
        <v>#DIV/0!</v>
      </c>
      <c r="CP26" s="787">
        <f>(CP18+CP19)/CP17*100%</f>
        <v>0.21224489795918366</v>
      </c>
      <c r="CQ26" s="787">
        <f aca="true" t="shared" si="40" ref="CQ26:DB26">(CQ18+CQ19)/CQ17*100%</f>
        <v>0.14814814814814814</v>
      </c>
      <c r="CR26" s="787">
        <f t="shared" si="40"/>
        <v>0.5555555555555556</v>
      </c>
      <c r="CS26" s="787" t="e">
        <f t="shared" si="40"/>
        <v>#DIV/0!</v>
      </c>
      <c r="CT26" s="787">
        <f t="shared" si="40"/>
        <v>0.5555555555555556</v>
      </c>
      <c r="CU26" s="787" t="e">
        <f t="shared" si="40"/>
        <v>#DIV/0!</v>
      </c>
      <c r="CV26" s="787">
        <f t="shared" si="40"/>
        <v>0.23684210526315788</v>
      </c>
      <c r="CW26" s="787">
        <f t="shared" si="40"/>
        <v>0.2222222222222222</v>
      </c>
      <c r="CX26" s="787" t="e">
        <f t="shared" si="40"/>
        <v>#DIV/0!</v>
      </c>
      <c r="CY26" s="787" t="e">
        <f t="shared" si="40"/>
        <v>#DIV/0!</v>
      </c>
      <c r="CZ26" s="787" t="e">
        <f t="shared" si="40"/>
        <v>#DIV/0!</v>
      </c>
      <c r="DA26" s="787" t="e">
        <f t="shared" si="40"/>
        <v>#DIV/0!</v>
      </c>
      <c r="DB26" s="787" t="e">
        <f t="shared" si="40"/>
        <v>#DIV/0!</v>
      </c>
      <c r="DC26" s="787">
        <f>(DC18+DC19)/DC17*100%</f>
        <v>0.1377672209026128</v>
      </c>
      <c r="DD26" s="787">
        <f aca="true" t="shared" si="41" ref="DD26:DO26">(DD18+DD19)/DD17*100%</f>
        <v>0.05714285714285714</v>
      </c>
      <c r="DE26" s="787">
        <f t="shared" si="41"/>
        <v>0.4444444444444444</v>
      </c>
      <c r="DF26" s="787" t="e">
        <f t="shared" si="41"/>
        <v>#DIV/0!</v>
      </c>
      <c r="DG26" s="787">
        <f t="shared" si="41"/>
        <v>0.4444444444444444</v>
      </c>
      <c r="DH26" s="787" t="e">
        <f t="shared" si="41"/>
        <v>#DIV/0!</v>
      </c>
      <c r="DI26" s="787">
        <f t="shared" si="41"/>
        <v>0.4470588235294118</v>
      </c>
      <c r="DJ26" s="787">
        <f t="shared" si="41"/>
        <v>0</v>
      </c>
      <c r="DK26" s="787" t="e">
        <f t="shared" si="41"/>
        <v>#DIV/0!</v>
      </c>
      <c r="DL26" s="787" t="e">
        <f t="shared" si="41"/>
        <v>#DIV/0!</v>
      </c>
      <c r="DM26" s="787" t="e">
        <f t="shared" si="41"/>
        <v>#DIV/0!</v>
      </c>
      <c r="DN26" s="787" t="e">
        <f t="shared" si="41"/>
        <v>#DIV/0!</v>
      </c>
      <c r="DO26" s="787" t="e">
        <f t="shared" si="41"/>
        <v>#DIV/0!</v>
      </c>
    </row>
    <row r="27" spans="3:122" ht="15.75">
      <c r="C27" s="742"/>
      <c r="D27" s="742"/>
      <c r="E27" s="742"/>
      <c r="F27" s="742"/>
      <c r="G27" s="742"/>
      <c r="H27" s="742"/>
      <c r="I27" s="742"/>
      <c r="J27" s="1466" t="s">
        <v>670</v>
      </c>
      <c r="K27" s="1466"/>
      <c r="L27" s="1466"/>
      <c r="M27" s="1466"/>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2"/>
      <c r="AZ27" s="742"/>
      <c r="BA27" s="742"/>
      <c r="BB27" s="742"/>
      <c r="BC27" s="742"/>
      <c r="BD27" s="742"/>
      <c r="BE27" s="742"/>
      <c r="BF27" s="742"/>
      <c r="BG27" s="742"/>
      <c r="BH27" s="742"/>
      <c r="BI27" s="742"/>
      <c r="BJ27" s="742"/>
      <c r="BK27" s="742"/>
      <c r="BL27" s="742"/>
      <c r="BM27" s="742"/>
      <c r="BN27" s="742"/>
      <c r="BO27" s="742"/>
      <c r="BP27" s="742"/>
      <c r="BQ27" s="742"/>
      <c r="BR27" s="742"/>
      <c r="BS27" s="742"/>
      <c r="BT27" s="742"/>
      <c r="BU27" s="742"/>
      <c r="BV27" s="742"/>
      <c r="BW27" s="742"/>
      <c r="BX27" s="742"/>
      <c r="BY27" s="742"/>
      <c r="BZ27" s="742"/>
      <c r="CA27" s="742"/>
      <c r="CB27" s="742"/>
      <c r="CC27" s="742"/>
      <c r="CD27" s="742"/>
      <c r="CE27" s="742"/>
      <c r="CF27" s="742"/>
      <c r="CG27" s="742"/>
      <c r="CH27" s="742"/>
      <c r="CI27" s="742"/>
      <c r="CJ27" s="742"/>
      <c r="CK27" s="742"/>
      <c r="CL27" s="742"/>
      <c r="CM27" s="742"/>
      <c r="CN27" s="742"/>
      <c r="CO27" s="742"/>
      <c r="CP27" s="742"/>
      <c r="CQ27" s="742"/>
      <c r="CR27" s="742"/>
      <c r="CS27" s="742"/>
      <c r="CT27" s="742"/>
      <c r="CU27" s="742"/>
      <c r="CV27" s="742"/>
      <c r="CW27" s="742"/>
      <c r="CX27" s="742"/>
      <c r="CY27" s="742"/>
      <c r="CZ27" s="742"/>
      <c r="DA27" s="742"/>
      <c r="DB27" s="742"/>
      <c r="DC27" s="742"/>
      <c r="DD27" s="742"/>
      <c r="DE27" s="742"/>
      <c r="DF27" s="742"/>
      <c r="DG27" s="742"/>
      <c r="DH27" s="742"/>
      <c r="DI27" s="742"/>
      <c r="DJ27" s="742"/>
      <c r="DK27" s="742"/>
      <c r="DL27" s="742"/>
      <c r="DM27" s="742"/>
      <c r="DN27" s="742"/>
      <c r="DO27" s="742"/>
      <c r="DP27" s="742"/>
      <c r="DQ27" s="742"/>
      <c r="DR27" s="742"/>
    </row>
    <row r="28" spans="3:122" ht="15.75">
      <c r="C28" s="788"/>
      <c r="D28" s="788"/>
      <c r="E28" s="788"/>
      <c r="F28" s="789"/>
      <c r="G28" s="790"/>
      <c r="H28" s="790"/>
      <c r="I28" s="742"/>
      <c r="J28" s="1467"/>
      <c r="K28" s="1467"/>
      <c r="L28" s="1467"/>
      <c r="M28" s="1467"/>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2"/>
      <c r="AY28" s="742"/>
      <c r="AZ28" s="742"/>
      <c r="BA28" s="742"/>
      <c r="BB28" s="742"/>
      <c r="BC28" s="742"/>
      <c r="BD28" s="742"/>
      <c r="BE28" s="742"/>
      <c r="BF28" s="742"/>
      <c r="BG28" s="742"/>
      <c r="BH28" s="742"/>
      <c r="BI28" s="742"/>
      <c r="BJ28" s="742"/>
      <c r="BK28" s="742"/>
      <c r="BL28" s="742"/>
      <c r="BM28" s="742"/>
      <c r="BN28" s="742"/>
      <c r="BO28" s="742"/>
      <c r="BP28" s="742"/>
      <c r="BQ28" s="742"/>
      <c r="BR28" s="742"/>
      <c r="BS28" s="742"/>
      <c r="BT28" s="742"/>
      <c r="BU28" s="742"/>
      <c r="BV28" s="742"/>
      <c r="BW28" s="742"/>
      <c r="BX28" s="742"/>
      <c r="BY28" s="742"/>
      <c r="BZ28" s="742"/>
      <c r="CA28" s="742"/>
      <c r="CB28" s="742"/>
      <c r="CC28" s="742"/>
      <c r="CD28" s="742"/>
      <c r="CE28" s="742"/>
      <c r="CF28" s="742"/>
      <c r="CG28" s="742"/>
      <c r="CH28" s="742"/>
      <c r="CI28" s="742"/>
      <c r="CJ28" s="742"/>
      <c r="CK28" s="742"/>
      <c r="CL28" s="742"/>
      <c r="CM28" s="742"/>
      <c r="CN28" s="742"/>
      <c r="CO28" s="742"/>
      <c r="CP28" s="742"/>
      <c r="CQ28" s="742"/>
      <c r="CR28" s="742"/>
      <c r="CS28" s="742"/>
      <c r="CT28" s="742"/>
      <c r="CU28" s="742"/>
      <c r="CV28" s="742"/>
      <c r="CW28" s="742"/>
      <c r="CX28" s="742"/>
      <c r="CY28" s="742"/>
      <c r="CZ28" s="742"/>
      <c r="DA28" s="742"/>
      <c r="DB28" s="742"/>
      <c r="DC28" s="742"/>
      <c r="DD28" s="742"/>
      <c r="DE28" s="742"/>
      <c r="DF28" s="742"/>
      <c r="DG28" s="742"/>
      <c r="DH28" s="742"/>
      <c r="DI28" s="742"/>
      <c r="DJ28" s="742"/>
      <c r="DK28" s="742"/>
      <c r="DL28" s="742"/>
      <c r="DM28" s="742"/>
      <c r="DN28" s="742"/>
      <c r="DO28" s="742"/>
      <c r="DP28" s="742"/>
      <c r="DQ28" s="742"/>
      <c r="DR28" s="742"/>
    </row>
    <row r="29" spans="3:122" ht="15.75">
      <c r="C29" s="771"/>
      <c r="D29" s="771"/>
      <c r="E29" s="771"/>
      <c r="F29" s="771"/>
      <c r="G29" s="771"/>
      <c r="H29" s="771"/>
      <c r="I29" s="1468"/>
      <c r="J29" s="1468"/>
      <c r="K29" s="1468"/>
      <c r="L29" s="1468"/>
      <c r="M29" s="1468"/>
      <c r="N29" s="790"/>
      <c r="O29" s="790"/>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772"/>
      <c r="BA29" s="772"/>
      <c r="BB29" s="772"/>
      <c r="BC29" s="772"/>
      <c r="BD29" s="772"/>
      <c r="BE29" s="772"/>
      <c r="BF29" s="772"/>
      <c r="BG29" s="772"/>
      <c r="BH29" s="772"/>
      <c r="BI29" s="772"/>
      <c r="BJ29" s="772"/>
      <c r="BK29" s="772"/>
      <c r="BL29" s="772"/>
      <c r="BM29" s="772"/>
      <c r="BN29" s="772"/>
      <c r="BO29" s="772"/>
      <c r="BP29" s="772"/>
      <c r="BQ29" s="772"/>
      <c r="BR29" s="772"/>
      <c r="BS29" s="772"/>
      <c r="BT29" s="772"/>
      <c r="BU29" s="772"/>
      <c r="BV29" s="772"/>
      <c r="BW29" s="772"/>
      <c r="BX29" s="772"/>
      <c r="BY29" s="772"/>
      <c r="BZ29" s="772"/>
      <c r="CA29" s="772"/>
      <c r="CB29" s="772"/>
      <c r="CC29" s="772"/>
      <c r="CD29" s="772"/>
      <c r="CE29" s="772"/>
      <c r="CF29" s="772"/>
      <c r="CG29" s="772"/>
      <c r="CH29" s="772"/>
      <c r="CI29" s="772"/>
      <c r="CJ29" s="772"/>
      <c r="CK29" s="772"/>
      <c r="CL29" s="772"/>
      <c r="CM29" s="772"/>
      <c r="CN29" s="772"/>
      <c r="CO29" s="772"/>
      <c r="CP29" s="772"/>
      <c r="CQ29" s="772"/>
      <c r="CR29" s="772"/>
      <c r="CS29" s="772"/>
      <c r="CT29" s="772"/>
      <c r="CU29" s="772"/>
      <c r="CV29" s="772"/>
      <c r="CW29" s="772"/>
      <c r="CX29" s="772"/>
      <c r="CY29" s="772"/>
      <c r="CZ29" s="772"/>
      <c r="DA29" s="772"/>
      <c r="DB29" s="772"/>
      <c r="DC29" s="772"/>
      <c r="DD29" s="772"/>
      <c r="DE29" s="772"/>
      <c r="DF29" s="772"/>
      <c r="DG29" s="772"/>
      <c r="DH29" s="772"/>
      <c r="DI29" s="772"/>
      <c r="DJ29" s="772"/>
      <c r="DK29" s="772"/>
      <c r="DL29" s="772"/>
      <c r="DM29" s="772"/>
      <c r="DN29" s="772"/>
      <c r="DO29" s="772"/>
      <c r="DP29" s="772"/>
      <c r="DQ29" s="772"/>
      <c r="DR29" s="772"/>
    </row>
    <row r="30" spans="3:122" ht="15.75">
      <c r="C30" s="790"/>
      <c r="D30" s="790"/>
      <c r="E30" s="790"/>
      <c r="F30" s="790"/>
      <c r="G30" s="790"/>
      <c r="H30" s="790"/>
      <c r="I30" s="791"/>
      <c r="J30" s="791"/>
      <c r="K30" s="790"/>
      <c r="L30" s="790"/>
      <c r="M30" s="790"/>
      <c r="N30" s="790"/>
      <c r="O30" s="790"/>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772"/>
      <c r="BC30" s="772"/>
      <c r="BD30" s="772"/>
      <c r="BE30" s="772"/>
      <c r="BF30" s="772"/>
      <c r="BG30" s="772"/>
      <c r="BH30" s="772"/>
      <c r="BI30" s="772"/>
      <c r="BJ30" s="772"/>
      <c r="BK30" s="772"/>
      <c r="BL30" s="772"/>
      <c r="BM30" s="772"/>
      <c r="BN30" s="772"/>
      <c r="BO30" s="772"/>
      <c r="BP30" s="772"/>
      <c r="BQ30" s="772"/>
      <c r="BR30" s="772"/>
      <c r="BS30" s="772"/>
      <c r="BT30" s="772"/>
      <c r="BU30" s="772"/>
      <c r="BV30" s="772"/>
      <c r="BW30" s="772"/>
      <c r="BX30" s="772"/>
      <c r="BY30" s="772"/>
      <c r="BZ30" s="772"/>
      <c r="CA30" s="772"/>
      <c r="CB30" s="772"/>
      <c r="CC30" s="772"/>
      <c r="CD30" s="772"/>
      <c r="CE30" s="772"/>
      <c r="CF30" s="772"/>
      <c r="CG30" s="772"/>
      <c r="CH30" s="772"/>
      <c r="CI30" s="772"/>
      <c r="CJ30" s="772"/>
      <c r="CK30" s="772"/>
      <c r="CL30" s="772"/>
      <c r="CM30" s="772"/>
      <c r="CN30" s="772"/>
      <c r="CO30" s="772"/>
      <c r="CP30" s="772"/>
      <c r="CQ30" s="772"/>
      <c r="CR30" s="772"/>
      <c r="CS30" s="772"/>
      <c r="CT30" s="772"/>
      <c r="CU30" s="772"/>
      <c r="CV30" s="772"/>
      <c r="CW30" s="772"/>
      <c r="CX30" s="772"/>
      <c r="CY30" s="772"/>
      <c r="CZ30" s="772"/>
      <c r="DA30" s="772"/>
      <c r="DB30" s="772"/>
      <c r="DC30" s="772"/>
      <c r="DD30" s="772"/>
      <c r="DE30" s="772"/>
      <c r="DF30" s="772"/>
      <c r="DG30" s="772"/>
      <c r="DH30" s="772"/>
      <c r="DI30" s="772"/>
      <c r="DJ30" s="772"/>
      <c r="DK30" s="772"/>
      <c r="DL30" s="772"/>
      <c r="DM30" s="772"/>
      <c r="DN30" s="772"/>
      <c r="DO30" s="772"/>
      <c r="DP30" s="772"/>
      <c r="DQ30" s="772"/>
      <c r="DR30" s="772"/>
    </row>
    <row r="31" spans="3:122" ht="15">
      <c r="C31" s="773"/>
      <c r="D31" s="773"/>
      <c r="E31" s="773"/>
      <c r="F31" s="772"/>
      <c r="G31" s="772"/>
      <c r="H31" s="772"/>
      <c r="I31" s="774"/>
      <c r="J31" s="774"/>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2"/>
      <c r="BY31" s="772"/>
      <c r="BZ31" s="772"/>
      <c r="CA31" s="772"/>
      <c r="CB31" s="772"/>
      <c r="CC31" s="772"/>
      <c r="CD31" s="772"/>
      <c r="CE31" s="772"/>
      <c r="CF31" s="772"/>
      <c r="CG31" s="772"/>
      <c r="CH31" s="772"/>
      <c r="CI31" s="772"/>
      <c r="CJ31" s="772"/>
      <c r="CK31" s="772"/>
      <c r="CL31" s="772"/>
      <c r="CM31" s="772"/>
      <c r="CN31" s="772"/>
      <c r="CO31" s="772"/>
      <c r="CP31" s="772"/>
      <c r="CQ31" s="772"/>
      <c r="CR31" s="772"/>
      <c r="CS31" s="772"/>
      <c r="CT31" s="772"/>
      <c r="CU31" s="772"/>
      <c r="CV31" s="772"/>
      <c r="CW31" s="772"/>
      <c r="CX31" s="772"/>
      <c r="CY31" s="772"/>
      <c r="CZ31" s="772"/>
      <c r="DA31" s="772"/>
      <c r="DB31" s="772"/>
      <c r="DC31" s="772"/>
      <c r="DD31" s="772"/>
      <c r="DE31" s="772"/>
      <c r="DF31" s="772"/>
      <c r="DG31" s="772"/>
      <c r="DH31" s="772"/>
      <c r="DI31" s="772"/>
      <c r="DJ31" s="772"/>
      <c r="DK31" s="772"/>
      <c r="DL31" s="772"/>
      <c r="DM31" s="772"/>
      <c r="DN31" s="772"/>
      <c r="DO31" s="772"/>
      <c r="DP31" s="772"/>
      <c r="DQ31" s="772"/>
      <c r="DR31" s="772"/>
    </row>
    <row r="32" spans="3:122" ht="15">
      <c r="C32" s="773"/>
      <c r="D32" s="773"/>
      <c r="E32" s="773"/>
      <c r="F32" s="772" t="s">
        <v>581</v>
      </c>
      <c r="G32" s="772"/>
      <c r="H32" s="772"/>
      <c r="I32" s="1428"/>
      <c r="J32" s="1428"/>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c r="AR32" s="772"/>
      <c r="AS32" s="772"/>
      <c r="AT32" s="772"/>
      <c r="AU32" s="772"/>
      <c r="AV32" s="772"/>
      <c r="AW32" s="772"/>
      <c r="AX32" s="772"/>
      <c r="AY32" s="772"/>
      <c r="AZ32" s="772"/>
      <c r="BA32" s="772"/>
      <c r="BB32" s="772"/>
      <c r="BC32" s="772"/>
      <c r="BD32" s="772"/>
      <c r="BE32" s="772"/>
      <c r="BF32" s="772"/>
      <c r="BG32" s="772"/>
      <c r="BH32" s="772"/>
      <c r="BI32" s="772"/>
      <c r="BJ32" s="772"/>
      <c r="BK32" s="772"/>
      <c r="BL32" s="772"/>
      <c r="BM32" s="772"/>
      <c r="BN32" s="772"/>
      <c r="BO32" s="772"/>
      <c r="BP32" s="772"/>
      <c r="BQ32" s="772"/>
      <c r="BR32" s="772"/>
      <c r="BS32" s="772"/>
      <c r="BT32" s="772"/>
      <c r="BU32" s="772"/>
      <c r="BV32" s="772"/>
      <c r="BW32" s="772"/>
      <c r="BX32" s="772"/>
      <c r="BY32" s="772"/>
      <c r="BZ32" s="772"/>
      <c r="CA32" s="772"/>
      <c r="CB32" s="772"/>
      <c r="CC32" s="772"/>
      <c r="CD32" s="772"/>
      <c r="CE32" s="772"/>
      <c r="CF32" s="772"/>
      <c r="CG32" s="772"/>
      <c r="CH32" s="772"/>
      <c r="CI32" s="772"/>
      <c r="CJ32" s="772"/>
      <c r="CK32" s="772"/>
      <c r="CL32" s="772"/>
      <c r="CM32" s="772"/>
      <c r="CN32" s="772"/>
      <c r="CO32" s="772"/>
      <c r="CP32" s="772"/>
      <c r="CQ32" s="772"/>
      <c r="CR32" s="772"/>
      <c r="CS32" s="772"/>
      <c r="CT32" s="772"/>
      <c r="CU32" s="772"/>
      <c r="CV32" s="772"/>
      <c r="CW32" s="772"/>
      <c r="CX32" s="772"/>
      <c r="CY32" s="772"/>
      <c r="CZ32" s="772"/>
      <c r="DA32" s="772"/>
      <c r="DB32" s="772"/>
      <c r="DC32" s="772"/>
      <c r="DD32" s="772"/>
      <c r="DE32" s="772"/>
      <c r="DF32" s="772"/>
      <c r="DG32" s="772"/>
      <c r="DH32" s="772"/>
      <c r="DI32" s="772"/>
      <c r="DJ32" s="772"/>
      <c r="DK32" s="772"/>
      <c r="DL32" s="772"/>
      <c r="DM32" s="772"/>
      <c r="DN32" s="772"/>
      <c r="DO32" s="772"/>
      <c r="DP32" s="772"/>
      <c r="DQ32" s="772"/>
      <c r="DR32" s="772"/>
    </row>
    <row r="33" spans="3:122" ht="16.5">
      <c r="C33" s="773"/>
      <c r="D33" s="773" t="s">
        <v>581</v>
      </c>
      <c r="E33" s="773"/>
      <c r="F33" s="772"/>
      <c r="G33" s="772"/>
      <c r="H33" s="772"/>
      <c r="I33" s="1423"/>
      <c r="J33" s="1423"/>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2"/>
      <c r="BA33" s="772"/>
      <c r="BB33" s="772"/>
      <c r="BC33" s="772"/>
      <c r="BD33" s="772"/>
      <c r="BE33" s="772"/>
      <c r="BF33" s="772"/>
      <c r="BG33" s="772"/>
      <c r="BH33" s="772"/>
      <c r="BI33" s="772"/>
      <c r="BJ33" s="772"/>
      <c r="BK33" s="772"/>
      <c r="BL33" s="772"/>
      <c r="BM33" s="772"/>
      <c r="BN33" s="772"/>
      <c r="BO33" s="772"/>
      <c r="BP33" s="772"/>
      <c r="BQ33" s="772"/>
      <c r="BR33" s="772"/>
      <c r="BS33" s="772"/>
      <c r="BT33" s="772"/>
      <c r="BU33" s="772"/>
      <c r="BV33" s="772"/>
      <c r="BW33" s="772"/>
      <c r="BX33" s="772"/>
      <c r="BY33" s="772"/>
      <c r="BZ33" s="772"/>
      <c r="CA33" s="772"/>
      <c r="CB33" s="772"/>
      <c r="CC33" s="772"/>
      <c r="CD33" s="772"/>
      <c r="CE33" s="772"/>
      <c r="CF33" s="772"/>
      <c r="CG33" s="772"/>
      <c r="CH33" s="772"/>
      <c r="CI33" s="772"/>
      <c r="CJ33" s="772"/>
      <c r="CK33" s="772"/>
      <c r="CL33" s="772"/>
      <c r="CM33" s="772"/>
      <c r="CN33" s="772"/>
      <c r="CO33" s="772"/>
      <c r="CP33" s="772"/>
      <c r="CQ33" s="772"/>
      <c r="CR33" s="772"/>
      <c r="CS33" s="772"/>
      <c r="CT33" s="772"/>
      <c r="CU33" s="772"/>
      <c r="CV33" s="772"/>
      <c r="CW33" s="772"/>
      <c r="CX33" s="772"/>
      <c r="CY33" s="772"/>
      <c r="CZ33" s="772"/>
      <c r="DA33" s="772"/>
      <c r="DB33" s="772"/>
      <c r="DC33" s="772"/>
      <c r="DD33" s="772"/>
      <c r="DE33" s="772"/>
      <c r="DF33" s="772"/>
      <c r="DG33" s="772"/>
      <c r="DH33" s="772"/>
      <c r="DI33" s="772"/>
      <c r="DJ33" s="772"/>
      <c r="DK33" s="772"/>
      <c r="DL33" s="772"/>
      <c r="DM33" s="772"/>
      <c r="DN33" s="772"/>
      <c r="DO33" s="772"/>
      <c r="DP33" s="772"/>
      <c r="DQ33" s="772"/>
      <c r="DR33" s="772"/>
    </row>
    <row r="34" spans="3:122" ht="15">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c r="AI34" s="772"/>
      <c r="AJ34" s="772"/>
      <c r="AK34" s="772"/>
      <c r="AL34" s="772"/>
      <c r="AM34" s="772"/>
      <c r="AN34" s="772"/>
      <c r="AO34" s="772"/>
      <c r="AP34" s="772"/>
      <c r="AQ34" s="772"/>
      <c r="AR34" s="772"/>
      <c r="AS34" s="772"/>
      <c r="AT34" s="772"/>
      <c r="AU34" s="772"/>
      <c r="AV34" s="772"/>
      <c r="AW34" s="772"/>
      <c r="AX34" s="772"/>
      <c r="AY34" s="772"/>
      <c r="AZ34" s="772"/>
      <c r="BA34" s="772"/>
      <c r="BB34" s="772"/>
      <c r="BC34" s="772"/>
      <c r="BD34" s="772"/>
      <c r="BE34" s="772"/>
      <c r="BF34" s="772"/>
      <c r="BG34" s="772"/>
      <c r="BH34" s="772"/>
      <c r="BI34" s="772"/>
      <c r="BJ34" s="772"/>
      <c r="BK34" s="772"/>
      <c r="BL34" s="772"/>
      <c r="BM34" s="772"/>
      <c r="BN34" s="772"/>
      <c r="BO34" s="772"/>
      <c r="BP34" s="772"/>
      <c r="BQ34" s="772"/>
      <c r="BR34" s="772"/>
      <c r="BS34" s="772"/>
      <c r="BT34" s="772"/>
      <c r="BU34" s="772"/>
      <c r="BV34" s="772"/>
      <c r="BW34" s="772"/>
      <c r="BX34" s="772"/>
      <c r="BY34" s="772"/>
      <c r="BZ34" s="772"/>
      <c r="CA34" s="772"/>
      <c r="CB34" s="772"/>
      <c r="CC34" s="772"/>
      <c r="CD34" s="772"/>
      <c r="CE34" s="772"/>
      <c r="CF34" s="772"/>
      <c r="CG34" s="772"/>
      <c r="CH34" s="772"/>
      <c r="CI34" s="772"/>
      <c r="CJ34" s="772"/>
      <c r="CK34" s="772"/>
      <c r="CL34" s="772"/>
      <c r="CM34" s="772"/>
      <c r="CN34" s="772"/>
      <c r="CO34" s="772"/>
      <c r="CP34" s="772"/>
      <c r="CQ34" s="772"/>
      <c r="CR34" s="772"/>
      <c r="CS34" s="772"/>
      <c r="CT34" s="772"/>
      <c r="CU34" s="772"/>
      <c r="CV34" s="772"/>
      <c r="CW34" s="772"/>
      <c r="CX34" s="772"/>
      <c r="CY34" s="772"/>
      <c r="CZ34" s="772"/>
      <c r="DA34" s="772"/>
      <c r="DB34" s="772"/>
      <c r="DC34" s="772"/>
      <c r="DD34" s="772"/>
      <c r="DE34" s="772"/>
      <c r="DF34" s="772"/>
      <c r="DG34" s="772"/>
      <c r="DH34" s="772"/>
      <c r="DI34" s="772"/>
      <c r="DJ34" s="772"/>
      <c r="DK34" s="772"/>
      <c r="DL34" s="772"/>
      <c r="DM34" s="772"/>
      <c r="DN34" s="772"/>
      <c r="DO34" s="772"/>
      <c r="DP34" s="772"/>
      <c r="DQ34" s="772"/>
      <c r="DR34" s="772"/>
    </row>
    <row r="35" spans="3:13" ht="17.25">
      <c r="C35" s="772"/>
      <c r="D35" s="772"/>
      <c r="E35" s="772"/>
      <c r="F35" s="772"/>
      <c r="G35" s="772"/>
      <c r="H35" s="772"/>
      <c r="I35" s="1425"/>
      <c r="J35" s="1425"/>
      <c r="K35" s="772"/>
      <c r="L35" s="772"/>
      <c r="M35" s="772"/>
    </row>
    <row r="36" spans="3:13" ht="15">
      <c r="C36" s="772"/>
      <c r="D36" s="772"/>
      <c r="E36" s="772"/>
      <c r="F36" s="772"/>
      <c r="G36" s="772"/>
      <c r="H36" s="772"/>
      <c r="I36" s="1424"/>
      <c r="J36" s="1424"/>
      <c r="K36" s="772"/>
      <c r="L36" s="772"/>
      <c r="M36" s="772"/>
    </row>
    <row r="37" spans="3:13" ht="15">
      <c r="C37" s="772"/>
      <c r="D37" s="772"/>
      <c r="E37" s="772"/>
      <c r="F37" s="772"/>
      <c r="G37" s="772"/>
      <c r="H37" s="772"/>
      <c r="I37" s="1424"/>
      <c r="J37" s="1424"/>
      <c r="K37" s="772"/>
      <c r="L37" s="772"/>
      <c r="M37" s="772"/>
    </row>
    <row r="38" spans="3:13" ht="15">
      <c r="C38" s="772"/>
      <c r="D38" s="772"/>
      <c r="E38" s="772"/>
      <c r="F38" s="772"/>
      <c r="G38" s="772"/>
      <c r="H38" s="772"/>
      <c r="I38" s="1424"/>
      <c r="J38" s="1424"/>
      <c r="K38" s="772"/>
      <c r="L38" s="772"/>
      <c r="M38" s="772"/>
    </row>
    <row r="39" spans="3:13" ht="15">
      <c r="C39" s="772"/>
      <c r="D39" s="772"/>
      <c r="E39" s="772"/>
      <c r="F39" s="772"/>
      <c r="G39" s="772"/>
      <c r="H39" s="772"/>
      <c r="I39" s="1424"/>
      <c r="J39" s="1424"/>
      <c r="K39" s="772"/>
      <c r="L39" s="772"/>
      <c r="M39" s="772"/>
    </row>
    <row r="40" spans="3:13" ht="15">
      <c r="C40" s="772"/>
      <c r="D40" s="772"/>
      <c r="E40" s="772"/>
      <c r="F40" s="772"/>
      <c r="G40" s="772"/>
      <c r="H40" s="772"/>
      <c r="I40" s="1424"/>
      <c r="J40" s="1424"/>
      <c r="K40" s="772"/>
      <c r="L40" s="772"/>
      <c r="M40" s="772"/>
    </row>
    <row r="41" spans="3:13" ht="15">
      <c r="C41" s="772"/>
      <c r="D41" s="772"/>
      <c r="E41" s="772"/>
      <c r="F41" s="772"/>
      <c r="G41" s="772"/>
      <c r="H41" s="772"/>
      <c r="I41" s="776"/>
      <c r="J41" s="776"/>
      <c r="K41" s="772"/>
      <c r="L41" s="772"/>
      <c r="M41" s="772"/>
    </row>
    <row r="42" spans="3:13" ht="17.25">
      <c r="C42" s="386"/>
      <c r="D42" s="386"/>
      <c r="E42" s="386"/>
      <c r="F42" s="386"/>
      <c r="G42" s="775"/>
      <c r="H42" s="775"/>
      <c r="I42" s="772"/>
      <c r="J42" s="772"/>
      <c r="K42" s="772"/>
      <c r="L42" s="772"/>
      <c r="M42" s="772"/>
    </row>
    <row r="43" spans="3:13" ht="15.75">
      <c r="C43" s="386"/>
      <c r="D43" s="386"/>
      <c r="E43" s="386"/>
      <c r="F43" s="386"/>
      <c r="G43" s="776"/>
      <c r="H43" s="776"/>
      <c r="I43" s="772"/>
      <c r="J43" s="772"/>
      <c r="K43" s="777"/>
      <c r="L43" s="777"/>
      <c r="M43" s="777"/>
    </row>
    <row r="44" spans="3:13" ht="15">
      <c r="C44" s="386"/>
      <c r="D44" s="386"/>
      <c r="E44" s="386"/>
      <c r="F44" s="386"/>
      <c r="G44" s="776"/>
      <c r="H44" s="776"/>
      <c r="I44" s="772"/>
      <c r="J44" s="772"/>
      <c r="K44" s="772"/>
      <c r="L44" s="772"/>
      <c r="M44" s="772"/>
    </row>
    <row r="45" spans="3:13" ht="15">
      <c r="C45" s="386"/>
      <c r="D45" s="386"/>
      <c r="E45" s="386"/>
      <c r="F45" s="386"/>
      <c r="G45" s="776"/>
      <c r="H45" s="776"/>
      <c r="I45" s="772"/>
      <c r="J45" s="772"/>
      <c r="K45" s="772"/>
      <c r="L45" s="772"/>
      <c r="M45" s="772"/>
    </row>
    <row r="46" spans="3:13" ht="15">
      <c r="C46" s="386"/>
      <c r="D46" s="386"/>
      <c r="E46" s="386"/>
      <c r="F46" s="386"/>
      <c r="G46" s="776"/>
      <c r="H46" s="776"/>
      <c r="I46" s="772"/>
      <c r="J46" s="772"/>
      <c r="K46" s="772"/>
      <c r="L46" s="772"/>
      <c r="M46" s="772"/>
    </row>
    <row r="47" spans="3:13" ht="15">
      <c r="C47" s="772"/>
      <c r="D47" s="772"/>
      <c r="E47" s="772"/>
      <c r="F47" s="772"/>
      <c r="G47" s="772"/>
      <c r="H47" s="772"/>
      <c r="I47" s="772"/>
      <c r="J47" s="772"/>
      <c r="K47" s="772"/>
      <c r="L47" s="772"/>
      <c r="M47" s="772"/>
    </row>
    <row r="48" spans="3:13" ht="15">
      <c r="C48" s="772"/>
      <c r="D48" s="772"/>
      <c r="E48" s="772"/>
      <c r="F48" s="772"/>
      <c r="G48" s="772"/>
      <c r="H48" s="772"/>
      <c r="I48" s="772"/>
      <c r="J48" s="772"/>
      <c r="K48" s="772"/>
      <c r="L48" s="772"/>
      <c r="M48" s="772"/>
    </row>
    <row r="49" spans="3:13" ht="15">
      <c r="C49" s="772"/>
      <c r="D49" s="772"/>
      <c r="E49" s="772"/>
      <c r="F49" s="772"/>
      <c r="G49" s="772"/>
      <c r="H49" s="772"/>
      <c r="I49" s="772"/>
      <c r="J49" s="772"/>
      <c r="K49" s="772"/>
      <c r="L49" s="772"/>
      <c r="M49" s="772"/>
    </row>
    <row r="50" spans="3:13" ht="15">
      <c r="C50" s="772"/>
      <c r="D50" s="772"/>
      <c r="E50" s="772"/>
      <c r="F50" s="772"/>
      <c r="G50" s="772"/>
      <c r="H50" s="772"/>
      <c r="I50" s="772"/>
      <c r="J50" s="772"/>
      <c r="K50" s="772"/>
      <c r="L50" s="772"/>
      <c r="M50" s="772"/>
    </row>
    <row r="51" spans="3:13" ht="15">
      <c r="C51" s="772"/>
      <c r="D51" s="772"/>
      <c r="E51" s="772"/>
      <c r="F51" s="772"/>
      <c r="G51" s="772"/>
      <c r="H51" s="772"/>
      <c r="I51" s="772"/>
      <c r="J51" s="772"/>
      <c r="K51" s="772"/>
      <c r="L51" s="772"/>
      <c r="M51" s="772"/>
    </row>
    <row r="52" spans="3:13" ht="15">
      <c r="C52" s="772"/>
      <c r="D52" s="772"/>
      <c r="E52" s="772"/>
      <c r="F52" s="772"/>
      <c r="G52" s="772"/>
      <c r="H52" s="772"/>
      <c r="I52" s="772"/>
      <c r="J52" s="772"/>
      <c r="K52" s="772"/>
      <c r="L52" s="772"/>
      <c r="M52" s="772"/>
    </row>
    <row r="53" spans="3:13" ht="15">
      <c r="C53" s="772"/>
      <c r="D53" s="772"/>
      <c r="E53" s="772"/>
      <c r="F53" s="772"/>
      <c r="G53" s="772"/>
      <c r="H53" s="772"/>
      <c r="I53" s="772"/>
      <c r="J53" s="772"/>
      <c r="K53" s="772"/>
      <c r="L53" s="772"/>
      <c r="M53" s="772"/>
    </row>
    <row r="54" spans="3:13" ht="15">
      <c r="C54" s="772"/>
      <c r="D54" s="772"/>
      <c r="E54" s="772"/>
      <c r="F54" s="772"/>
      <c r="G54" s="772"/>
      <c r="H54" s="772"/>
      <c r="I54" s="772"/>
      <c r="J54" s="772"/>
      <c r="K54" s="772"/>
      <c r="L54" s="772"/>
      <c r="M54" s="772"/>
    </row>
    <row r="55" spans="3:13" ht="15">
      <c r="C55" s="772"/>
      <c r="D55" s="772"/>
      <c r="E55" s="772"/>
      <c r="F55" s="772"/>
      <c r="G55" s="772"/>
      <c r="H55" s="772"/>
      <c r="I55" s="772"/>
      <c r="J55" s="772"/>
      <c r="K55" s="772"/>
      <c r="L55" s="772"/>
      <c r="M55" s="772"/>
    </row>
    <row r="56" spans="3:13" ht="15">
      <c r="C56" s="772"/>
      <c r="D56" s="772"/>
      <c r="E56" s="772"/>
      <c r="F56" s="772"/>
      <c r="G56" s="772"/>
      <c r="H56" s="772"/>
      <c r="I56" s="772"/>
      <c r="J56" s="772"/>
      <c r="K56" s="772"/>
      <c r="L56" s="772"/>
      <c r="M56" s="772"/>
    </row>
    <row r="57" spans="3:13" ht="15">
      <c r="C57" s="772"/>
      <c r="D57" s="772"/>
      <c r="E57" s="772"/>
      <c r="F57" s="772"/>
      <c r="G57" s="772"/>
      <c r="H57" s="772"/>
      <c r="I57" s="772"/>
      <c r="J57" s="772"/>
      <c r="K57" s="772"/>
      <c r="L57" s="772"/>
      <c r="M57" s="772"/>
    </row>
    <row r="58" spans="3:13" ht="15">
      <c r="C58" s="772"/>
      <c r="D58" s="772"/>
      <c r="E58" s="772"/>
      <c r="F58" s="772"/>
      <c r="G58" s="772"/>
      <c r="H58" s="772"/>
      <c r="I58" s="772"/>
      <c r="J58" s="772"/>
      <c r="K58" s="772"/>
      <c r="L58" s="772"/>
      <c r="M58" s="772"/>
    </row>
    <row r="59" spans="3:13" ht="15">
      <c r="C59" s="772"/>
      <c r="D59" s="772"/>
      <c r="E59" s="772"/>
      <c r="F59" s="772"/>
      <c r="G59" s="772"/>
      <c r="H59" s="772"/>
      <c r="I59" s="772"/>
      <c r="J59" s="772"/>
      <c r="K59" s="772"/>
      <c r="L59" s="772"/>
      <c r="M59" s="772"/>
    </row>
    <row r="60" spans="3:13" ht="15">
      <c r="C60" s="772"/>
      <c r="D60" s="772"/>
      <c r="E60" s="772"/>
      <c r="F60" s="772"/>
      <c r="G60" s="772"/>
      <c r="H60" s="772"/>
      <c r="I60" s="772"/>
      <c r="J60" s="772"/>
      <c r="K60" s="772"/>
      <c r="L60" s="772"/>
      <c r="M60" s="772"/>
    </row>
    <row r="61" spans="3:13" ht="15">
      <c r="C61" s="772"/>
      <c r="D61" s="772"/>
      <c r="E61" s="772"/>
      <c r="F61" s="772"/>
      <c r="G61" s="772"/>
      <c r="H61" s="772"/>
      <c r="I61" s="772"/>
      <c r="J61" s="772"/>
      <c r="K61" s="772"/>
      <c r="L61" s="772"/>
      <c r="M61" s="772"/>
    </row>
    <row r="62" spans="3:13" ht="15">
      <c r="C62" s="772"/>
      <c r="D62" s="772"/>
      <c r="E62" s="772"/>
      <c r="F62" s="772"/>
      <c r="G62" s="772"/>
      <c r="H62" s="772"/>
      <c r="I62" s="772"/>
      <c r="J62" s="772"/>
      <c r="K62" s="772"/>
      <c r="L62" s="772"/>
      <c r="M62" s="772"/>
    </row>
    <row r="63" spans="3:13" ht="15">
      <c r="C63" s="772"/>
      <c r="D63" s="772"/>
      <c r="E63" s="772"/>
      <c r="F63" s="772"/>
      <c r="G63" s="772"/>
      <c r="H63" s="772"/>
      <c r="I63" s="772"/>
      <c r="J63" s="772"/>
      <c r="K63" s="772"/>
      <c r="L63" s="772"/>
      <c r="M63" s="772"/>
    </row>
    <row r="64" spans="3:13" ht="15">
      <c r="C64" s="772"/>
      <c r="D64" s="772"/>
      <c r="E64" s="772"/>
      <c r="F64" s="772"/>
      <c r="G64" s="772"/>
      <c r="H64" s="772"/>
      <c r="I64" s="772"/>
      <c r="J64" s="772"/>
      <c r="K64" s="772"/>
      <c r="L64" s="772"/>
      <c r="M64" s="772"/>
    </row>
  </sheetData>
  <sheetProtection/>
  <mergeCells count="153">
    <mergeCell ref="A10:B10"/>
    <mergeCell ref="C6:C9"/>
    <mergeCell ref="K7:K9"/>
    <mergeCell ref="L7:L9"/>
    <mergeCell ref="M7:M9"/>
    <mergeCell ref="N7:N9"/>
    <mergeCell ref="P5:AB5"/>
    <mergeCell ref="O7:O9"/>
    <mergeCell ref="X7:X9"/>
    <mergeCell ref="Y7:Y9"/>
    <mergeCell ref="D6:O6"/>
    <mergeCell ref="P6:P9"/>
    <mergeCell ref="AB7:AB9"/>
    <mergeCell ref="AC5:AO5"/>
    <mergeCell ref="AP5:BB5"/>
    <mergeCell ref="BC5:BO5"/>
    <mergeCell ref="BP5:CB5"/>
    <mergeCell ref="A1:B1"/>
    <mergeCell ref="A6:B9"/>
    <mergeCell ref="D1:K1"/>
    <mergeCell ref="M1:Q4"/>
    <mergeCell ref="D2:K2"/>
    <mergeCell ref="D3:K3"/>
    <mergeCell ref="CC5:CO5"/>
    <mergeCell ref="CP5:DB5"/>
    <mergeCell ref="DC5:DO5"/>
    <mergeCell ref="Q6:AB6"/>
    <mergeCell ref="AC6:AC9"/>
    <mergeCell ref="Q7:Q9"/>
    <mergeCell ref="R7:T7"/>
    <mergeCell ref="U7:U9"/>
    <mergeCell ref="V7:V9"/>
    <mergeCell ref="W7:W9"/>
    <mergeCell ref="AD6:AO6"/>
    <mergeCell ref="AP6:AP9"/>
    <mergeCell ref="AQ6:BB6"/>
    <mergeCell ref="BC6:BC9"/>
    <mergeCell ref="AI7:AI9"/>
    <mergeCell ref="AJ7:AJ9"/>
    <mergeCell ref="AK7:AK9"/>
    <mergeCell ref="AL7:AL9"/>
    <mergeCell ref="AM7:AM9"/>
    <mergeCell ref="AN7:AN9"/>
    <mergeCell ref="CQ6:DB6"/>
    <mergeCell ref="DC6:DC9"/>
    <mergeCell ref="CI7:CI9"/>
    <mergeCell ref="CJ7:CJ9"/>
    <mergeCell ref="CK7:CK9"/>
    <mergeCell ref="CL7:CL9"/>
    <mergeCell ref="CM7:CM9"/>
    <mergeCell ref="CN7:CN9"/>
    <mergeCell ref="CO7:CO9"/>
    <mergeCell ref="CQ7:CQ9"/>
    <mergeCell ref="BD6:BO6"/>
    <mergeCell ref="BP6:BP9"/>
    <mergeCell ref="BQ6:CB6"/>
    <mergeCell ref="CC6:CC9"/>
    <mergeCell ref="BE7:BG7"/>
    <mergeCell ref="BH7:BH9"/>
    <mergeCell ref="BI7:BI9"/>
    <mergeCell ref="BJ7:BJ9"/>
    <mergeCell ref="BY7:BY9"/>
    <mergeCell ref="BZ7:BZ9"/>
    <mergeCell ref="DD6:DO6"/>
    <mergeCell ref="D7:D9"/>
    <mergeCell ref="E7:G7"/>
    <mergeCell ref="H7:H9"/>
    <mergeCell ref="I7:I9"/>
    <mergeCell ref="J7:J9"/>
    <mergeCell ref="AO7:AO9"/>
    <mergeCell ref="AQ7:AQ9"/>
    <mergeCell ref="CD6:CO6"/>
    <mergeCell ref="CP6:CP9"/>
    <mergeCell ref="AD7:AD9"/>
    <mergeCell ref="AE7:AG7"/>
    <mergeCell ref="AH7:AH9"/>
    <mergeCell ref="Z7:Z9"/>
    <mergeCell ref="AA7:AA9"/>
    <mergeCell ref="AV7:AV9"/>
    <mergeCell ref="AW7:AW9"/>
    <mergeCell ref="AX7:AX9"/>
    <mergeCell ref="AY7:AY9"/>
    <mergeCell ref="AR7:AT7"/>
    <mergeCell ref="AU7:AU9"/>
    <mergeCell ref="BX7:BX9"/>
    <mergeCell ref="BU7:BU9"/>
    <mergeCell ref="BV7:BV9"/>
    <mergeCell ref="CA7:CA9"/>
    <mergeCell ref="AZ7:AZ9"/>
    <mergeCell ref="BA7:BA9"/>
    <mergeCell ref="BB7:BB9"/>
    <mergeCell ref="BD7:BD9"/>
    <mergeCell ref="CR7:CT7"/>
    <mergeCell ref="CB7:CB9"/>
    <mergeCell ref="CD7:CD9"/>
    <mergeCell ref="CE7:CG7"/>
    <mergeCell ref="BR7:BT7"/>
    <mergeCell ref="CU7:CU9"/>
    <mergeCell ref="CR8:CR9"/>
    <mergeCell ref="CS8:CT8"/>
    <mergeCell ref="CH7:CH9"/>
    <mergeCell ref="CF8:CG8"/>
    <mergeCell ref="DF8:DG8"/>
    <mergeCell ref="DB7:DB9"/>
    <mergeCell ref="DD7:DD9"/>
    <mergeCell ref="CV7:CV9"/>
    <mergeCell ref="CW7:CW9"/>
    <mergeCell ref="CX7:CX9"/>
    <mergeCell ref="CY7:CY9"/>
    <mergeCell ref="CZ7:CZ9"/>
    <mergeCell ref="DA7:DA9"/>
    <mergeCell ref="BE8:BE9"/>
    <mergeCell ref="DK7:DK9"/>
    <mergeCell ref="BW7:BW9"/>
    <mergeCell ref="BL7:BL9"/>
    <mergeCell ref="BS8:BT8"/>
    <mergeCell ref="CE8:CE9"/>
    <mergeCell ref="DL7:DL9"/>
    <mergeCell ref="DM7:DM9"/>
    <mergeCell ref="DN7:DN9"/>
    <mergeCell ref="DE7:DG7"/>
    <mergeCell ref="DH7:DH9"/>
    <mergeCell ref="DI7:DI9"/>
    <mergeCell ref="DJ7:DJ9"/>
    <mergeCell ref="DE8:DE9"/>
    <mergeCell ref="DO7:DO9"/>
    <mergeCell ref="E8:E9"/>
    <mergeCell ref="F8:G8"/>
    <mergeCell ref="R8:R9"/>
    <mergeCell ref="S8:T8"/>
    <mergeCell ref="AE8:AE9"/>
    <mergeCell ref="AF8:AG8"/>
    <mergeCell ref="AR8:AR9"/>
    <mergeCell ref="AS8:AT8"/>
    <mergeCell ref="BK7:BK9"/>
    <mergeCell ref="J27:M27"/>
    <mergeCell ref="J28:M28"/>
    <mergeCell ref="I29:J29"/>
    <mergeCell ref="K29:M29"/>
    <mergeCell ref="BF8:BG8"/>
    <mergeCell ref="BR8:BR9"/>
    <mergeCell ref="BM7:BM9"/>
    <mergeCell ref="BN7:BN9"/>
    <mergeCell ref="BO7:BO9"/>
    <mergeCell ref="BQ7:BQ9"/>
    <mergeCell ref="I37:J37"/>
    <mergeCell ref="I38:J38"/>
    <mergeCell ref="I39:J39"/>
    <mergeCell ref="I40:J40"/>
    <mergeCell ref="I32:J32"/>
    <mergeCell ref="I33:J33"/>
    <mergeCell ref="I35:J35"/>
    <mergeCell ref="I36:J36"/>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K40"/>
  <sheetViews>
    <sheetView showZeros="0" view="pageBreakPreview" zoomScale="85" zoomScaleNormal="80" zoomScaleSheetLayoutView="85" zoomScalePageLayoutView="0" workbookViewId="0" topLeftCell="A16">
      <selection activeCell="K31" sqref="K31"/>
    </sheetView>
  </sheetViews>
  <sheetFormatPr defaultColWidth="9.00390625" defaultRowHeight="15.75"/>
  <cols>
    <col min="1" max="1" width="4.25390625" style="410" customWidth="1"/>
    <col min="2" max="2" width="45.00390625" style="410" customWidth="1"/>
    <col min="3" max="3" width="37.125" style="410" customWidth="1"/>
    <col min="4" max="7" width="11.50390625" style="410" customWidth="1"/>
    <col min="8" max="8" width="15.625" style="410" customWidth="1"/>
    <col min="9" max="9" width="11.50390625" style="410" customWidth="1"/>
    <col min="10" max="10" width="10.00390625" style="410" customWidth="1"/>
    <col min="11" max="11" width="12.125" style="410" customWidth="1"/>
    <col min="12" max="12" width="9.00390625" style="410" customWidth="1"/>
    <col min="13" max="16384" width="9.00390625" style="410" customWidth="1"/>
  </cols>
  <sheetData>
    <row r="1" spans="1:11" s="421" customFormat="1" ht="39.75" customHeight="1">
      <c r="A1" s="1474" t="s">
        <v>548</v>
      </c>
      <c r="B1" s="1474"/>
      <c r="C1" s="1474"/>
      <c r="D1" s="969"/>
      <c r="E1" s="969"/>
      <c r="F1" s="969"/>
      <c r="G1" s="969"/>
      <c r="H1" s="969"/>
      <c r="I1" s="969"/>
      <c r="J1" s="969"/>
      <c r="K1" s="969"/>
    </row>
    <row r="2" spans="1:11" ht="21" customHeight="1">
      <c r="A2" s="1489" t="s">
        <v>69</v>
      </c>
      <c r="B2" s="1490"/>
      <c r="C2" s="949" t="s">
        <v>336</v>
      </c>
      <c r="D2" s="1479" t="s">
        <v>724</v>
      </c>
      <c r="E2" s="1481" t="s">
        <v>723</v>
      </c>
      <c r="F2" s="1477" t="s">
        <v>725</v>
      </c>
      <c r="G2" s="1483" t="s">
        <v>726</v>
      </c>
      <c r="H2" s="1475" t="s">
        <v>727</v>
      </c>
      <c r="I2" s="1477" t="s">
        <v>728</v>
      </c>
      <c r="J2" s="1479" t="s">
        <v>729</v>
      </c>
      <c r="K2" s="1485" t="s">
        <v>730</v>
      </c>
    </row>
    <row r="3" spans="1:11" s="425" customFormat="1" ht="15" customHeight="1">
      <c r="A3" s="1491" t="s">
        <v>6</v>
      </c>
      <c r="B3" s="1492"/>
      <c r="C3" s="915">
        <v>1</v>
      </c>
      <c r="D3" s="1480"/>
      <c r="E3" s="1482"/>
      <c r="F3" s="1478"/>
      <c r="G3" s="1484"/>
      <c r="H3" s="1476"/>
      <c r="I3" s="1478"/>
      <c r="J3" s="1480"/>
      <c r="K3" s="1486"/>
    </row>
    <row r="4" spans="1:11" s="426" customFormat="1" ht="19.5" customHeight="1">
      <c r="A4" s="424" t="s">
        <v>51</v>
      </c>
      <c r="B4" s="485" t="s">
        <v>546</v>
      </c>
      <c r="C4" s="924">
        <f>SUM(C5:C13)</f>
        <v>14</v>
      </c>
      <c r="D4" s="924">
        <f aca="true" t="shared" si="0" ref="D4:K4">SUM(D5:D13)</f>
        <v>0</v>
      </c>
      <c r="E4" s="924">
        <f t="shared" si="0"/>
        <v>1</v>
      </c>
      <c r="F4" s="924">
        <f t="shared" si="0"/>
        <v>0</v>
      </c>
      <c r="G4" s="924">
        <f t="shared" si="0"/>
        <v>1</v>
      </c>
      <c r="H4" s="924">
        <f t="shared" si="0"/>
        <v>0</v>
      </c>
      <c r="I4" s="924">
        <f t="shared" si="0"/>
        <v>1</v>
      </c>
      <c r="J4" s="924">
        <f t="shared" si="0"/>
        <v>10</v>
      </c>
      <c r="K4" s="924">
        <f t="shared" si="0"/>
        <v>1</v>
      </c>
    </row>
    <row r="5" spans="1:11" s="26" customFormat="1" ht="19.5" customHeight="1">
      <c r="A5" s="427" t="s">
        <v>53</v>
      </c>
      <c r="B5" s="486" t="s">
        <v>166</v>
      </c>
      <c r="C5" s="760">
        <f>D5+E5+F5+G5+H5+I5+J5+K5</f>
        <v>0</v>
      </c>
      <c r="D5" s="760"/>
      <c r="E5" s="760"/>
      <c r="F5" s="760"/>
      <c r="G5" s="760"/>
      <c r="H5" s="760"/>
      <c r="I5" s="760"/>
      <c r="J5" s="760"/>
      <c r="K5" s="760"/>
    </row>
    <row r="6" spans="1:11" s="26" customFormat="1" ht="19.5" customHeight="1">
      <c r="A6" s="428" t="s">
        <v>54</v>
      </c>
      <c r="B6" s="486" t="s">
        <v>168</v>
      </c>
      <c r="C6" s="760">
        <f aca="true" t="shared" si="1" ref="C6:C32">D6+E6+F6+G6+H6+I6+J6+K6</f>
        <v>0</v>
      </c>
      <c r="D6" s="760"/>
      <c r="E6" s="760"/>
      <c r="F6" s="760"/>
      <c r="G6" s="760"/>
      <c r="H6" s="760"/>
      <c r="I6" s="760"/>
      <c r="J6" s="760"/>
      <c r="K6" s="760"/>
    </row>
    <row r="7" spans="1:11" s="26" customFormat="1" ht="19.5" customHeight="1">
      <c r="A7" s="428" t="s">
        <v>139</v>
      </c>
      <c r="B7" s="486" t="s">
        <v>178</v>
      </c>
      <c r="C7" s="760">
        <f t="shared" si="1"/>
        <v>13</v>
      </c>
      <c r="D7" s="760">
        <f>15-1-6-4-3-1</f>
        <v>0</v>
      </c>
      <c r="E7" s="760">
        <v>1</v>
      </c>
      <c r="F7" s="760">
        <f>33-24-3-3-3</f>
        <v>0</v>
      </c>
      <c r="G7" s="760">
        <v>1</v>
      </c>
      <c r="H7" s="760">
        <f>25-4-20-1</f>
        <v>0</v>
      </c>
      <c r="I7" s="760">
        <f>24-16-2-5-1</f>
        <v>0</v>
      </c>
      <c r="J7" s="760">
        <v>10</v>
      </c>
      <c r="K7" s="760">
        <v>1</v>
      </c>
    </row>
    <row r="8" spans="1:11" s="26" customFormat="1" ht="19.5" customHeight="1">
      <c r="A8" s="428" t="s">
        <v>141</v>
      </c>
      <c r="B8" s="486" t="s">
        <v>170</v>
      </c>
      <c r="C8" s="760">
        <f t="shared" si="1"/>
        <v>1</v>
      </c>
      <c r="D8" s="760"/>
      <c r="E8" s="760"/>
      <c r="F8" s="760"/>
      <c r="G8" s="760"/>
      <c r="H8" s="760">
        <f>1-1</f>
        <v>0</v>
      </c>
      <c r="I8" s="760">
        <v>1</v>
      </c>
      <c r="J8" s="760"/>
      <c r="K8" s="760"/>
    </row>
    <row r="9" spans="1:11" s="26" customFormat="1" ht="19.5" customHeight="1">
      <c r="A9" s="428" t="s">
        <v>143</v>
      </c>
      <c r="B9" s="486" t="s">
        <v>154</v>
      </c>
      <c r="C9" s="760">
        <f t="shared" si="1"/>
        <v>0</v>
      </c>
      <c r="D9" s="760"/>
      <c r="E9" s="760"/>
      <c r="F9" s="760"/>
      <c r="G9" s="760"/>
      <c r="H9" s="760"/>
      <c r="I9" s="760"/>
      <c r="J9" s="760"/>
      <c r="K9" s="760"/>
    </row>
    <row r="10" spans="1:11" s="26" customFormat="1" ht="19.5" customHeight="1">
      <c r="A10" s="428" t="s">
        <v>145</v>
      </c>
      <c r="B10" s="486" t="s">
        <v>182</v>
      </c>
      <c r="C10" s="760">
        <f t="shared" si="1"/>
        <v>0</v>
      </c>
      <c r="D10" s="760"/>
      <c r="E10" s="760"/>
      <c r="F10" s="760"/>
      <c r="G10" s="760"/>
      <c r="H10" s="760"/>
      <c r="I10" s="760"/>
      <c r="J10" s="760"/>
      <c r="K10" s="760"/>
    </row>
    <row r="11" spans="1:11" s="26" customFormat="1" ht="19.5" customHeight="1">
      <c r="A11" s="428" t="s">
        <v>147</v>
      </c>
      <c r="B11" s="486" t="s">
        <v>156</v>
      </c>
      <c r="C11" s="760">
        <f t="shared" si="1"/>
        <v>0</v>
      </c>
      <c r="D11" s="760"/>
      <c r="E11" s="760"/>
      <c r="F11" s="760"/>
      <c r="G11" s="760"/>
      <c r="H11" s="760"/>
      <c r="I11" s="760"/>
      <c r="J11" s="760"/>
      <c r="K11" s="760"/>
    </row>
    <row r="12" spans="1:11" s="429" customFormat="1" ht="19.5" customHeight="1">
      <c r="A12" s="428" t="s">
        <v>183</v>
      </c>
      <c r="B12" s="486" t="s">
        <v>184</v>
      </c>
      <c r="C12" s="760"/>
      <c r="D12" s="760"/>
      <c r="E12" s="760"/>
      <c r="F12" s="760"/>
      <c r="G12" s="760"/>
      <c r="H12" s="760"/>
      <c r="I12" s="760"/>
      <c r="J12" s="760"/>
      <c r="K12" s="760"/>
    </row>
    <row r="13" spans="1:11" s="429" customFormat="1" ht="19.5" customHeight="1">
      <c r="A13" s="428" t="s">
        <v>552</v>
      </c>
      <c r="B13" s="486" t="s">
        <v>158</v>
      </c>
      <c r="C13" s="760">
        <f t="shared" si="1"/>
        <v>0</v>
      </c>
      <c r="D13" s="765"/>
      <c r="E13" s="765"/>
      <c r="F13" s="765"/>
      <c r="G13" s="765"/>
      <c r="H13" s="765"/>
      <c r="I13" s="765"/>
      <c r="J13" s="765"/>
      <c r="K13" s="765"/>
    </row>
    <row r="14" spans="1:11" s="429" customFormat="1" ht="19.5" customHeight="1">
      <c r="A14" s="424" t="s">
        <v>52</v>
      </c>
      <c r="B14" s="485" t="s">
        <v>544</v>
      </c>
      <c r="C14" s="924">
        <f>SUM(C15:C16)</f>
        <v>3</v>
      </c>
      <c r="D14" s="924">
        <f aca="true" t="shared" si="2" ref="D14:K14">SUM(D15:D16)</f>
        <v>1</v>
      </c>
      <c r="E14" s="924">
        <f t="shared" si="2"/>
        <v>0</v>
      </c>
      <c r="F14" s="924">
        <f t="shared" si="2"/>
        <v>0</v>
      </c>
      <c r="G14" s="924">
        <f t="shared" si="2"/>
        <v>0</v>
      </c>
      <c r="H14" s="924">
        <f t="shared" si="2"/>
        <v>0</v>
      </c>
      <c r="I14" s="924">
        <f t="shared" si="2"/>
        <v>1</v>
      </c>
      <c r="J14" s="924">
        <f t="shared" si="2"/>
        <v>1</v>
      </c>
      <c r="K14" s="924">
        <f t="shared" si="2"/>
        <v>0</v>
      </c>
    </row>
    <row r="15" spans="1:11" s="429" customFormat="1" ht="19.5" customHeight="1">
      <c r="A15" s="427" t="s">
        <v>55</v>
      </c>
      <c r="B15" s="486" t="s">
        <v>185</v>
      </c>
      <c r="C15" s="760">
        <f t="shared" si="1"/>
        <v>2</v>
      </c>
      <c r="D15" s="765">
        <v>1</v>
      </c>
      <c r="E15" s="765"/>
      <c r="F15" s="765"/>
      <c r="G15" s="765"/>
      <c r="H15" s="765"/>
      <c r="I15" s="765">
        <f>1</f>
        <v>1</v>
      </c>
      <c r="J15" s="765"/>
      <c r="K15" s="765"/>
    </row>
    <row r="16" spans="1:11" s="429" customFormat="1" ht="19.5" customHeight="1">
      <c r="A16" s="427" t="s">
        <v>56</v>
      </c>
      <c r="B16" s="486" t="s">
        <v>158</v>
      </c>
      <c r="C16" s="760">
        <f t="shared" si="1"/>
        <v>1</v>
      </c>
      <c r="D16" s="765"/>
      <c r="E16" s="765"/>
      <c r="F16" s="765"/>
      <c r="G16" s="765"/>
      <c r="H16" s="765"/>
      <c r="I16" s="765"/>
      <c r="J16" s="765">
        <f>1</f>
        <v>1</v>
      </c>
      <c r="K16" s="765"/>
    </row>
    <row r="17" spans="1:11" s="426" customFormat="1" ht="19.5" customHeight="1">
      <c r="A17" s="424" t="s">
        <v>57</v>
      </c>
      <c r="B17" s="485" t="s">
        <v>148</v>
      </c>
      <c r="C17" s="924">
        <f>SUM(C18:C20)</f>
        <v>9</v>
      </c>
      <c r="D17" s="924">
        <f aca="true" t="shared" si="3" ref="D17:K17">SUM(D18:D20)</f>
        <v>0</v>
      </c>
      <c r="E17" s="924">
        <f t="shared" si="3"/>
        <v>0</v>
      </c>
      <c r="F17" s="924">
        <f t="shared" si="3"/>
        <v>1</v>
      </c>
      <c r="G17" s="924">
        <f t="shared" si="3"/>
        <v>0</v>
      </c>
      <c r="H17" s="924">
        <f t="shared" si="3"/>
        <v>0</v>
      </c>
      <c r="I17" s="924">
        <f t="shared" si="3"/>
        <v>8</v>
      </c>
      <c r="J17" s="924">
        <f t="shared" si="3"/>
        <v>0</v>
      </c>
      <c r="K17" s="924">
        <f t="shared" si="3"/>
        <v>0</v>
      </c>
    </row>
    <row r="18" spans="1:11" s="26" customFormat="1" ht="19.5" customHeight="1">
      <c r="A18" s="427" t="s">
        <v>159</v>
      </c>
      <c r="B18" s="486" t="s">
        <v>186</v>
      </c>
      <c r="C18" s="760">
        <f t="shared" si="1"/>
        <v>0</v>
      </c>
      <c r="D18" s="765">
        <f>1-1</f>
        <v>0</v>
      </c>
      <c r="E18" s="765"/>
      <c r="F18" s="765"/>
      <c r="G18" s="765"/>
      <c r="H18" s="765">
        <f>22+6-26-2+10-10</f>
        <v>0</v>
      </c>
      <c r="I18" s="765">
        <f>2-2</f>
        <v>0</v>
      </c>
      <c r="J18" s="765"/>
      <c r="K18" s="765"/>
    </row>
    <row r="19" spans="1:11" s="26" customFormat="1" ht="30">
      <c r="A19" s="428" t="s">
        <v>161</v>
      </c>
      <c r="B19" s="486" t="s">
        <v>162</v>
      </c>
      <c r="C19" s="760">
        <f t="shared" si="1"/>
        <v>8</v>
      </c>
      <c r="D19" s="760"/>
      <c r="E19" s="760"/>
      <c r="F19" s="760">
        <f>1</f>
        <v>1</v>
      </c>
      <c r="G19" s="760"/>
      <c r="H19" s="760"/>
      <c r="I19" s="760">
        <v>7</v>
      </c>
      <c r="J19" s="760"/>
      <c r="K19" s="760"/>
    </row>
    <row r="20" spans="1:11" s="26" customFormat="1" ht="31.5" customHeight="1">
      <c r="A20" s="428" t="s">
        <v>163</v>
      </c>
      <c r="B20" s="486" t="s">
        <v>164</v>
      </c>
      <c r="C20" s="760">
        <f t="shared" si="1"/>
        <v>1</v>
      </c>
      <c r="D20" s="760"/>
      <c r="E20" s="760"/>
      <c r="F20" s="760">
        <f>4-4</f>
        <v>0</v>
      </c>
      <c r="G20" s="760"/>
      <c r="H20" s="760"/>
      <c r="I20" s="760">
        <v>1</v>
      </c>
      <c r="J20" s="760"/>
      <c r="K20" s="760"/>
    </row>
    <row r="21" spans="1:11" s="26" customFormat="1" ht="19.5" customHeight="1">
      <c r="A21" s="424" t="s">
        <v>72</v>
      </c>
      <c r="B21" s="485" t="s">
        <v>541</v>
      </c>
      <c r="C21" s="924">
        <f>SUM(C22:C28)</f>
        <v>37</v>
      </c>
      <c r="D21" s="924">
        <f aca="true" t="shared" si="4" ref="D21:K21">SUM(D22:D28)</f>
        <v>0</v>
      </c>
      <c r="E21" s="924">
        <f t="shared" si="4"/>
        <v>6</v>
      </c>
      <c r="F21" s="924">
        <f t="shared" si="4"/>
        <v>0</v>
      </c>
      <c r="G21" s="924">
        <f t="shared" si="4"/>
        <v>3</v>
      </c>
      <c r="H21" s="924">
        <f t="shared" si="4"/>
        <v>5</v>
      </c>
      <c r="I21" s="924">
        <f t="shared" si="4"/>
        <v>7</v>
      </c>
      <c r="J21" s="924">
        <f t="shared" si="4"/>
        <v>14</v>
      </c>
      <c r="K21" s="924">
        <f t="shared" si="4"/>
        <v>2</v>
      </c>
    </row>
    <row r="22" spans="1:11" s="26" customFormat="1" ht="19.5" customHeight="1">
      <c r="A22" s="428" t="s">
        <v>165</v>
      </c>
      <c r="B22" s="486" t="s">
        <v>166</v>
      </c>
      <c r="C22" s="760">
        <f t="shared" si="1"/>
        <v>1</v>
      </c>
      <c r="D22" s="760"/>
      <c r="E22" s="760"/>
      <c r="F22" s="760"/>
      <c r="G22" s="760"/>
      <c r="H22" s="760"/>
      <c r="I22" s="760"/>
      <c r="J22" s="760"/>
      <c r="K22" s="760">
        <v>1</v>
      </c>
    </row>
    <row r="23" spans="1:11" s="26" customFormat="1" ht="19.5" customHeight="1">
      <c r="A23" s="428" t="s">
        <v>167</v>
      </c>
      <c r="B23" s="486" t="s">
        <v>168</v>
      </c>
      <c r="C23" s="760">
        <f t="shared" si="1"/>
        <v>0</v>
      </c>
      <c r="D23" s="760"/>
      <c r="E23" s="760"/>
      <c r="F23" s="760"/>
      <c r="G23" s="760"/>
      <c r="H23" s="760"/>
      <c r="I23" s="760"/>
      <c r="J23" s="760"/>
      <c r="K23" s="760">
        <v>0</v>
      </c>
    </row>
    <row r="24" spans="1:11" s="26" customFormat="1" ht="19.5" customHeight="1">
      <c r="A24" s="428" t="s">
        <v>169</v>
      </c>
      <c r="B24" s="486" t="s">
        <v>187</v>
      </c>
      <c r="C24" s="1110">
        <f t="shared" si="1"/>
        <v>36</v>
      </c>
      <c r="D24" s="760"/>
      <c r="E24" s="760">
        <v>6</v>
      </c>
      <c r="F24" s="760"/>
      <c r="G24" s="760">
        <v>3</v>
      </c>
      <c r="H24" s="760">
        <v>5</v>
      </c>
      <c r="I24" s="760">
        <v>7</v>
      </c>
      <c r="J24" s="760">
        <v>14</v>
      </c>
      <c r="K24" s="760">
        <v>1</v>
      </c>
    </row>
    <row r="25" spans="1:11" s="26" customFormat="1" ht="19.5" customHeight="1">
      <c r="A25" s="428" t="s">
        <v>171</v>
      </c>
      <c r="B25" s="486" t="s">
        <v>153</v>
      </c>
      <c r="C25" s="760">
        <f t="shared" si="1"/>
        <v>0</v>
      </c>
      <c r="D25" s="760"/>
      <c r="E25" s="760"/>
      <c r="F25" s="760"/>
      <c r="G25" s="760"/>
      <c r="H25" s="760"/>
      <c r="I25" s="760"/>
      <c r="J25" s="760"/>
      <c r="K25" s="760"/>
    </row>
    <row r="26" spans="1:11" s="26" customFormat="1" ht="19.5" customHeight="1">
      <c r="A26" s="428" t="s">
        <v>172</v>
      </c>
      <c r="B26" s="486" t="s">
        <v>188</v>
      </c>
      <c r="C26" s="760">
        <f t="shared" si="1"/>
        <v>0</v>
      </c>
      <c r="D26" s="760"/>
      <c r="E26" s="760"/>
      <c r="F26" s="760"/>
      <c r="G26" s="760"/>
      <c r="H26" s="760"/>
      <c r="I26" s="760"/>
      <c r="J26" s="760"/>
      <c r="K26" s="760"/>
    </row>
    <row r="27" spans="1:11" s="26" customFormat="1" ht="19.5" customHeight="1">
      <c r="A27" s="428" t="s">
        <v>173</v>
      </c>
      <c r="B27" s="486" t="s">
        <v>156</v>
      </c>
      <c r="C27" s="760">
        <f t="shared" si="1"/>
        <v>0</v>
      </c>
      <c r="D27" s="760"/>
      <c r="E27" s="760"/>
      <c r="F27" s="760"/>
      <c r="G27" s="760"/>
      <c r="H27" s="760"/>
      <c r="I27" s="760"/>
      <c r="J27" s="760"/>
      <c r="K27" s="760"/>
    </row>
    <row r="28" spans="1:11" s="26" customFormat="1" ht="19.5" customHeight="1">
      <c r="A28" s="428" t="s">
        <v>189</v>
      </c>
      <c r="B28" s="486" t="s">
        <v>190</v>
      </c>
      <c r="C28" s="760">
        <f t="shared" si="1"/>
        <v>0</v>
      </c>
      <c r="D28" s="760"/>
      <c r="E28" s="760"/>
      <c r="F28" s="760"/>
      <c r="G28" s="760"/>
      <c r="H28" s="760"/>
      <c r="I28" s="760"/>
      <c r="J28" s="760"/>
      <c r="K28" s="760"/>
    </row>
    <row r="29" spans="1:11" s="26" customFormat="1" ht="19.5" customHeight="1">
      <c r="A29" s="424" t="s">
        <v>73</v>
      </c>
      <c r="B29" s="485" t="s">
        <v>545</v>
      </c>
      <c r="C29" s="924">
        <f>SUM(C30:C32)</f>
        <v>832</v>
      </c>
      <c r="D29" s="924">
        <f aca="true" t="shared" si="5" ref="D29:K29">SUM(D30:D32)</f>
        <v>39</v>
      </c>
      <c r="E29" s="924">
        <f t="shared" si="5"/>
        <v>113</v>
      </c>
      <c r="F29" s="924">
        <f t="shared" si="5"/>
        <v>87</v>
      </c>
      <c r="G29" s="924">
        <f t="shared" si="5"/>
        <v>71</v>
      </c>
      <c r="H29" s="924">
        <f t="shared" si="5"/>
        <v>205</v>
      </c>
      <c r="I29" s="924">
        <f t="shared" si="5"/>
        <v>129</v>
      </c>
      <c r="J29" s="924">
        <f t="shared" si="5"/>
        <v>129</v>
      </c>
      <c r="K29" s="924">
        <f t="shared" si="5"/>
        <v>59</v>
      </c>
    </row>
    <row r="30" spans="1:11" ht="19.5" customHeight="1">
      <c r="A30" s="428" t="s">
        <v>175</v>
      </c>
      <c r="B30" s="486" t="s">
        <v>166</v>
      </c>
      <c r="C30" s="760">
        <f t="shared" si="1"/>
        <v>799</v>
      </c>
      <c r="D30" s="765">
        <v>36</v>
      </c>
      <c r="E30" s="765">
        <v>105</v>
      </c>
      <c r="F30" s="765">
        <v>85</v>
      </c>
      <c r="G30" s="765">
        <v>65</v>
      </c>
      <c r="H30" s="765">
        <v>204</v>
      </c>
      <c r="I30" s="765">
        <v>123</v>
      </c>
      <c r="J30" s="765">
        <v>128</v>
      </c>
      <c r="K30" s="765">
        <v>53</v>
      </c>
    </row>
    <row r="31" spans="1:11" s="26" customFormat="1" ht="19.5" customHeight="1">
      <c r="A31" s="428" t="s">
        <v>176</v>
      </c>
      <c r="B31" s="486" t="s">
        <v>168</v>
      </c>
      <c r="C31" s="760">
        <f t="shared" si="1"/>
        <v>0</v>
      </c>
      <c r="D31" s="760"/>
      <c r="E31" s="760"/>
      <c r="F31" s="760"/>
      <c r="G31" s="760"/>
      <c r="H31" s="760"/>
      <c r="I31" s="760"/>
      <c r="J31" s="760"/>
      <c r="K31" s="760"/>
    </row>
    <row r="32" spans="1:11" s="26" customFormat="1" ht="19.5" customHeight="1">
      <c r="A32" s="428" t="s">
        <v>177</v>
      </c>
      <c r="B32" s="486" t="s">
        <v>187</v>
      </c>
      <c r="C32" s="760">
        <f t="shared" si="1"/>
        <v>33</v>
      </c>
      <c r="D32" s="760">
        <f>3</f>
        <v>3</v>
      </c>
      <c r="E32" s="760">
        <v>8</v>
      </c>
      <c r="F32" s="760">
        <v>2</v>
      </c>
      <c r="G32" s="760">
        <v>6</v>
      </c>
      <c r="H32" s="760">
        <f>1</f>
        <v>1</v>
      </c>
      <c r="I32" s="760">
        <v>6</v>
      </c>
      <c r="J32" s="760">
        <v>1</v>
      </c>
      <c r="K32" s="760">
        <v>6</v>
      </c>
    </row>
    <row r="33" spans="1:4" s="26" customFormat="1" ht="25.5" customHeight="1">
      <c r="A33" s="1493"/>
      <c r="B33" s="1493"/>
      <c r="C33" s="487" t="str">
        <f>'Thong tin'!B8</f>
        <v>Bạc Liêu, ngày 05 tháng 06 năm 2018</v>
      </c>
      <c r="D33" s="26" t="s">
        <v>581</v>
      </c>
    </row>
    <row r="34" spans="1:3" s="26" customFormat="1" ht="18.75">
      <c r="A34" s="1488" t="s">
        <v>4</v>
      </c>
      <c r="B34" s="1488"/>
      <c r="C34" s="488" t="str">
        <f>'Thong tin'!B7</f>
        <v>PHÓ CỤC TRƯỞNG</v>
      </c>
    </row>
    <row r="35" spans="1:3" s="26" customFormat="1" ht="18.75">
      <c r="A35" s="489"/>
      <c r="B35" s="490"/>
      <c r="C35" s="490"/>
    </row>
    <row r="36" spans="1:3" s="26" customFormat="1" ht="15.75">
      <c r="A36" s="489"/>
      <c r="B36" s="491"/>
      <c r="C36" s="491"/>
    </row>
    <row r="37" spans="1:3" s="26" customFormat="1" ht="15.75">
      <c r="A37" s="489"/>
      <c r="B37" s="489"/>
      <c r="C37" s="489"/>
    </row>
    <row r="38" spans="1:3" ht="15.75">
      <c r="A38" s="492"/>
      <c r="B38" s="493"/>
      <c r="C38" s="494"/>
    </row>
    <row r="39" spans="1:3" ht="15.75">
      <c r="A39" s="495"/>
      <c r="B39" s="494"/>
      <c r="C39" s="495"/>
    </row>
    <row r="40" spans="1:3" s="426" customFormat="1" ht="18.75">
      <c r="A40" s="1487" t="str">
        <f>'Thong tin'!B5</f>
        <v>Nguyễn Thị Loan Thảo</v>
      </c>
      <c r="B40" s="1487"/>
      <c r="C40" s="496" t="str">
        <f>'Thong tin'!B6</f>
        <v>Nguyễn Hữu Bằng</v>
      </c>
    </row>
  </sheetData>
  <sheetProtection/>
  <mergeCells count="14">
    <mergeCell ref="K2:K3"/>
    <mergeCell ref="A40:B40"/>
    <mergeCell ref="A34:B34"/>
    <mergeCell ref="A2:B2"/>
    <mergeCell ref="A3:B3"/>
    <mergeCell ref="A33:B33"/>
    <mergeCell ref="A1:C1"/>
    <mergeCell ref="H2:H3"/>
    <mergeCell ref="I2:I3"/>
    <mergeCell ref="J2:J3"/>
    <mergeCell ref="D2:D3"/>
    <mergeCell ref="E2:E3"/>
    <mergeCell ref="F2:F3"/>
    <mergeCell ref="G2:G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DS63"/>
  <sheetViews>
    <sheetView showZeros="0" view="pageBreakPreview" zoomScale="110" zoomScaleSheetLayoutView="110" zoomScalePageLayoutView="0" workbookViewId="0" topLeftCell="A1">
      <pane xSplit="2" ySplit="9" topLeftCell="T16" activePane="bottomRight" state="frozen"/>
      <selection pane="topLeft" activeCell="A1" sqref="A1"/>
      <selection pane="topRight" activeCell="C1" sqref="C1"/>
      <selection pane="bottomLeft" activeCell="A10" sqref="A10"/>
      <selection pane="bottomRight" activeCell="BX18" sqref="BX18:BX26"/>
    </sheetView>
  </sheetViews>
  <sheetFormatPr defaultColWidth="9.00390625" defaultRowHeight="15.75"/>
  <cols>
    <col min="1" max="1" width="4.125" style="421" customWidth="1"/>
    <col min="2" max="2" width="26.375" style="386" customWidth="1"/>
    <col min="3" max="3" width="12.25390625" style="793" customWidth="1"/>
    <col min="4" max="5" width="9.375" style="793" customWidth="1"/>
    <col min="6" max="6" width="10.125" style="793" customWidth="1"/>
    <col min="7" max="7" width="9.625" style="793" customWidth="1"/>
    <col min="8" max="8" width="8.25390625" style="793" customWidth="1"/>
    <col min="9" max="9" width="9.625" style="793" customWidth="1"/>
    <col min="10" max="10" width="9.875" style="793" customWidth="1"/>
    <col min="11" max="11" width="6.875" style="793" customWidth="1"/>
    <col min="12" max="13" width="7.125" style="793" customWidth="1"/>
    <col min="14" max="14" width="9.625" style="793" customWidth="1"/>
    <col min="15" max="18" width="9.00390625" style="793" customWidth="1"/>
    <col min="19" max="19" width="9.625" style="793" customWidth="1"/>
    <col min="20" max="32" width="9.00390625" style="793" customWidth="1"/>
    <col min="33" max="33" width="10.50390625" style="793" customWidth="1"/>
    <col min="34" max="37" width="9.00390625" style="793" customWidth="1"/>
    <col min="38" max="38" width="9.375" style="793" customWidth="1"/>
    <col min="39" max="78" width="9.00390625" style="793" customWidth="1"/>
    <col min="79" max="79" width="12.375" style="793" customWidth="1"/>
    <col min="80" max="102" width="9.00390625" style="793" customWidth="1"/>
    <col min="103" max="103" width="9.625" style="793" customWidth="1"/>
    <col min="104" max="122" width="9.00390625" style="793" customWidth="1"/>
    <col min="123" max="16384" width="9.00390625" style="386" customWidth="1"/>
  </cols>
  <sheetData>
    <row r="1" spans="1:123" ht="30" customHeight="1">
      <c r="A1" s="1509" t="s">
        <v>30</v>
      </c>
      <c r="B1" s="1509"/>
      <c r="C1" s="792" t="s">
        <v>581</v>
      </c>
      <c r="D1" s="1505" t="s">
        <v>191</v>
      </c>
      <c r="E1" s="1505"/>
      <c r="F1" s="1505"/>
      <c r="G1" s="1505"/>
      <c r="H1" s="1505"/>
      <c r="I1" s="1505"/>
      <c r="J1" s="751"/>
      <c r="K1" s="1503" t="s">
        <v>734</v>
      </c>
      <c r="L1" s="1504"/>
      <c r="M1" s="1504"/>
      <c r="N1" s="1504"/>
      <c r="O1" s="434"/>
      <c r="P1" s="434"/>
      <c r="DS1" s="404"/>
    </row>
    <row r="2" spans="1:123" ht="16.5" customHeight="1">
      <c r="A2" s="420" t="s">
        <v>731</v>
      </c>
      <c r="B2" s="420"/>
      <c r="C2" s="420"/>
      <c r="D2" s="1506" t="s">
        <v>117</v>
      </c>
      <c r="E2" s="1506"/>
      <c r="F2" s="1506"/>
      <c r="G2" s="1506"/>
      <c r="H2" s="1506"/>
      <c r="I2" s="1506"/>
      <c r="J2" s="420"/>
      <c r="K2" s="1507" t="s">
        <v>732</v>
      </c>
      <c r="L2" s="1508"/>
      <c r="M2" s="1508"/>
      <c r="N2" s="1508"/>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11"/>
    </row>
    <row r="3" spans="1:123" ht="16.5" customHeight="1">
      <c r="A3" s="1508" t="s">
        <v>339</v>
      </c>
      <c r="B3" s="1508"/>
      <c r="C3" s="751"/>
      <c r="D3" s="1505" t="str">
        <f>'Thong tin'!B3</f>
        <v>08 tháng / năm 2018</v>
      </c>
      <c r="E3" s="1510"/>
      <c r="F3" s="1510"/>
      <c r="G3" s="1510"/>
      <c r="H3" s="1510"/>
      <c r="I3" s="1510"/>
      <c r="J3" s="794"/>
      <c r="K3" s="1511" t="s">
        <v>733</v>
      </c>
      <c r="L3" s="1511"/>
      <c r="M3" s="1511"/>
      <c r="N3" s="1511"/>
      <c r="O3" s="406"/>
      <c r="P3" s="406"/>
      <c r="DS3" s="436"/>
    </row>
    <row r="4" spans="1:123" ht="16.5" customHeight="1">
      <c r="A4" s="420" t="s">
        <v>118</v>
      </c>
      <c r="B4" s="420"/>
      <c r="C4" s="747"/>
      <c r="D4" s="795"/>
      <c r="E4" s="795"/>
      <c r="F4" s="747"/>
      <c r="G4" s="796"/>
      <c r="H4" s="796"/>
      <c r="I4" s="796"/>
      <c r="J4" s="747"/>
      <c r="K4" s="795"/>
      <c r="L4" s="420"/>
      <c r="M4" s="420"/>
      <c r="N4" s="420"/>
      <c r="O4" s="420"/>
      <c r="P4" s="420"/>
      <c r="DS4" s="436"/>
    </row>
    <row r="5" spans="1:123" ht="16.5" customHeight="1">
      <c r="A5" s="410"/>
      <c r="B5" s="409"/>
      <c r="C5" s="746"/>
      <c r="D5" s="747"/>
      <c r="E5" s="747"/>
      <c r="F5" s="748"/>
      <c r="G5" s="749"/>
      <c r="H5" s="749"/>
      <c r="I5" s="749"/>
      <c r="J5" s="748"/>
      <c r="K5" s="750"/>
      <c r="L5" s="750" t="s">
        <v>192</v>
      </c>
      <c r="M5" s="750"/>
      <c r="N5" s="751"/>
      <c r="O5" s="1445" t="s">
        <v>662</v>
      </c>
      <c r="P5" s="1445"/>
      <c r="Q5" s="1445"/>
      <c r="R5" s="1445"/>
      <c r="S5" s="1445"/>
      <c r="T5" s="1445"/>
      <c r="U5" s="1445"/>
      <c r="V5" s="1445"/>
      <c r="W5" s="1445"/>
      <c r="X5" s="1445"/>
      <c r="Y5" s="1445"/>
      <c r="Z5" s="1445"/>
      <c r="AA5" s="1456" t="s">
        <v>663</v>
      </c>
      <c r="AB5" s="1456"/>
      <c r="AC5" s="1456"/>
      <c r="AD5" s="1456"/>
      <c r="AE5" s="1456"/>
      <c r="AF5" s="1456"/>
      <c r="AG5" s="1456"/>
      <c r="AH5" s="1456"/>
      <c r="AI5" s="1456"/>
      <c r="AJ5" s="1456"/>
      <c r="AK5" s="1456"/>
      <c r="AL5" s="1456"/>
      <c r="AM5" s="1457" t="s">
        <v>664</v>
      </c>
      <c r="AN5" s="1457"/>
      <c r="AO5" s="1457"/>
      <c r="AP5" s="1457"/>
      <c r="AQ5" s="1457"/>
      <c r="AR5" s="1457"/>
      <c r="AS5" s="1457"/>
      <c r="AT5" s="1457"/>
      <c r="AU5" s="1457"/>
      <c r="AV5" s="1457"/>
      <c r="AW5" s="1457"/>
      <c r="AX5" s="1457"/>
      <c r="AY5" s="1447" t="s">
        <v>665</v>
      </c>
      <c r="AZ5" s="1447"/>
      <c r="BA5" s="1447"/>
      <c r="BB5" s="1447"/>
      <c r="BC5" s="1447"/>
      <c r="BD5" s="1447"/>
      <c r="BE5" s="1447"/>
      <c r="BF5" s="1447"/>
      <c r="BG5" s="1447"/>
      <c r="BH5" s="1447"/>
      <c r="BI5" s="1447"/>
      <c r="BJ5" s="1447"/>
      <c r="BK5" s="1499" t="s">
        <v>666</v>
      </c>
      <c r="BL5" s="1499"/>
      <c r="BM5" s="1499"/>
      <c r="BN5" s="1499"/>
      <c r="BO5" s="1499"/>
      <c r="BP5" s="1499"/>
      <c r="BQ5" s="1499"/>
      <c r="BR5" s="1499"/>
      <c r="BS5" s="1499"/>
      <c r="BT5" s="1499"/>
      <c r="BU5" s="1499"/>
      <c r="BV5" s="1499"/>
      <c r="BW5" s="1449" t="s">
        <v>667</v>
      </c>
      <c r="BX5" s="1449"/>
      <c r="BY5" s="1449"/>
      <c r="BZ5" s="1449"/>
      <c r="CA5" s="1449"/>
      <c r="CB5" s="1449"/>
      <c r="CC5" s="1449"/>
      <c r="CD5" s="1449"/>
      <c r="CE5" s="1449"/>
      <c r="CF5" s="1449"/>
      <c r="CG5" s="1449"/>
      <c r="CH5" s="1449"/>
      <c r="CI5" s="1444" t="s">
        <v>668</v>
      </c>
      <c r="CJ5" s="1444"/>
      <c r="CK5" s="1444"/>
      <c r="CL5" s="1444"/>
      <c r="CM5" s="1444"/>
      <c r="CN5" s="1444"/>
      <c r="CO5" s="1444"/>
      <c r="CP5" s="1444"/>
      <c r="CQ5" s="1444"/>
      <c r="CR5" s="1444"/>
      <c r="CS5" s="1444"/>
      <c r="CT5" s="1444"/>
      <c r="CU5" s="1445" t="s">
        <v>669</v>
      </c>
      <c r="CV5" s="1445"/>
      <c r="CW5" s="1445"/>
      <c r="CX5" s="1445"/>
      <c r="CY5" s="1445"/>
      <c r="CZ5" s="1445"/>
      <c r="DA5" s="1445"/>
      <c r="DB5" s="1445"/>
      <c r="DC5" s="1445"/>
      <c r="DD5" s="1445"/>
      <c r="DE5" s="1445"/>
      <c r="DF5" s="1445"/>
      <c r="DG5" s="751"/>
      <c r="DH5" s="751"/>
      <c r="DI5" s="751"/>
      <c r="DJ5" s="751"/>
      <c r="DK5" s="751"/>
      <c r="DL5" s="751"/>
      <c r="DM5" s="751"/>
      <c r="DN5" s="751"/>
      <c r="DO5" s="751"/>
      <c r="DP5" s="751"/>
      <c r="DQ5" s="751"/>
      <c r="DR5" s="751"/>
      <c r="DS5" s="436"/>
    </row>
    <row r="6" spans="1:123" ht="18.75" customHeight="1">
      <c r="A6" s="1438" t="s">
        <v>68</v>
      </c>
      <c r="B6" s="1439"/>
      <c r="C6" s="1429" t="s">
        <v>37</v>
      </c>
      <c r="D6" s="1421" t="s">
        <v>333</v>
      </c>
      <c r="E6" s="1502"/>
      <c r="F6" s="1502"/>
      <c r="G6" s="1502"/>
      <c r="H6" s="1502"/>
      <c r="I6" s="1502"/>
      <c r="J6" s="1502"/>
      <c r="K6" s="1502"/>
      <c r="L6" s="1502"/>
      <c r="M6" s="1502"/>
      <c r="N6" s="1422"/>
      <c r="O6" s="1429" t="s">
        <v>37</v>
      </c>
      <c r="P6" s="1430" t="s">
        <v>333</v>
      </c>
      <c r="Q6" s="1431"/>
      <c r="R6" s="1431"/>
      <c r="S6" s="1431"/>
      <c r="T6" s="1431"/>
      <c r="U6" s="1431"/>
      <c r="V6" s="1431"/>
      <c r="W6" s="1431"/>
      <c r="X6" s="1431"/>
      <c r="Y6" s="1431"/>
      <c r="Z6" s="1432"/>
      <c r="AA6" s="1429" t="s">
        <v>37</v>
      </c>
      <c r="AB6" s="1430" t="s">
        <v>333</v>
      </c>
      <c r="AC6" s="1431"/>
      <c r="AD6" s="1431"/>
      <c r="AE6" s="1431"/>
      <c r="AF6" s="1431"/>
      <c r="AG6" s="1431"/>
      <c r="AH6" s="1431"/>
      <c r="AI6" s="1431"/>
      <c r="AJ6" s="1431"/>
      <c r="AK6" s="1431"/>
      <c r="AL6" s="1432"/>
      <c r="AM6" s="1429" t="s">
        <v>37</v>
      </c>
      <c r="AN6" s="1430" t="s">
        <v>333</v>
      </c>
      <c r="AO6" s="1431"/>
      <c r="AP6" s="1431"/>
      <c r="AQ6" s="1431"/>
      <c r="AR6" s="1431"/>
      <c r="AS6" s="1431"/>
      <c r="AT6" s="1431"/>
      <c r="AU6" s="1431"/>
      <c r="AV6" s="1431"/>
      <c r="AW6" s="1431"/>
      <c r="AX6" s="1432"/>
      <c r="AY6" s="1429" t="s">
        <v>37</v>
      </c>
      <c r="AZ6" s="1430" t="s">
        <v>333</v>
      </c>
      <c r="BA6" s="1431"/>
      <c r="BB6" s="1431"/>
      <c r="BC6" s="1431"/>
      <c r="BD6" s="1431"/>
      <c r="BE6" s="1431"/>
      <c r="BF6" s="1431"/>
      <c r="BG6" s="1431"/>
      <c r="BH6" s="1431"/>
      <c r="BI6" s="1431"/>
      <c r="BJ6" s="1432"/>
      <c r="BK6" s="1429" t="s">
        <v>37</v>
      </c>
      <c r="BL6" s="1430" t="s">
        <v>333</v>
      </c>
      <c r="BM6" s="1431"/>
      <c r="BN6" s="1431"/>
      <c r="BO6" s="1431"/>
      <c r="BP6" s="1431"/>
      <c r="BQ6" s="1431"/>
      <c r="BR6" s="1431"/>
      <c r="BS6" s="1431"/>
      <c r="BT6" s="1431"/>
      <c r="BU6" s="1431"/>
      <c r="BV6" s="1432"/>
      <c r="BW6" s="1429" t="s">
        <v>37</v>
      </c>
      <c r="BX6" s="1430" t="s">
        <v>333</v>
      </c>
      <c r="BY6" s="1431"/>
      <c r="BZ6" s="1431"/>
      <c r="CA6" s="1431"/>
      <c r="CB6" s="1431"/>
      <c r="CC6" s="1431"/>
      <c r="CD6" s="1431"/>
      <c r="CE6" s="1431"/>
      <c r="CF6" s="1431"/>
      <c r="CG6" s="1431"/>
      <c r="CH6" s="1432"/>
      <c r="CI6" s="1429" t="s">
        <v>37</v>
      </c>
      <c r="CJ6" s="1430" t="s">
        <v>333</v>
      </c>
      <c r="CK6" s="1431"/>
      <c r="CL6" s="1431"/>
      <c r="CM6" s="1431"/>
      <c r="CN6" s="1431"/>
      <c r="CO6" s="1431"/>
      <c r="CP6" s="1431"/>
      <c r="CQ6" s="1431"/>
      <c r="CR6" s="1431"/>
      <c r="CS6" s="1431"/>
      <c r="CT6" s="1432"/>
      <c r="CU6" s="1429" t="s">
        <v>37</v>
      </c>
      <c r="CV6" s="1430" t="s">
        <v>333</v>
      </c>
      <c r="CW6" s="1431"/>
      <c r="CX6" s="1431"/>
      <c r="CY6" s="1431"/>
      <c r="CZ6" s="1431"/>
      <c r="DA6" s="1431"/>
      <c r="DB6" s="1431"/>
      <c r="DC6" s="1431"/>
      <c r="DD6" s="1431"/>
      <c r="DE6" s="1431"/>
      <c r="DF6" s="1432"/>
      <c r="DS6" s="437"/>
    </row>
    <row r="7" spans="1:123" ht="27" customHeight="1">
      <c r="A7" s="1440"/>
      <c r="B7" s="1441"/>
      <c r="C7" s="1429"/>
      <c r="D7" s="1426" t="s">
        <v>193</v>
      </c>
      <c r="E7" s="1433" t="s">
        <v>194</v>
      </c>
      <c r="F7" s="1434"/>
      <c r="G7" s="1435"/>
      <c r="H7" s="1426" t="s">
        <v>195</v>
      </c>
      <c r="I7" s="1426" t="s">
        <v>122</v>
      </c>
      <c r="J7" s="1426" t="s">
        <v>196</v>
      </c>
      <c r="K7" s="1426" t="s">
        <v>123</v>
      </c>
      <c r="L7" s="1426" t="s">
        <v>124</v>
      </c>
      <c r="M7" s="1426" t="s">
        <v>125</v>
      </c>
      <c r="N7" s="1427" t="s">
        <v>126</v>
      </c>
      <c r="O7" s="1429"/>
      <c r="P7" s="1426" t="s">
        <v>193</v>
      </c>
      <c r="Q7" s="1433" t="s">
        <v>194</v>
      </c>
      <c r="R7" s="1434"/>
      <c r="S7" s="1435"/>
      <c r="T7" s="1426" t="s">
        <v>195</v>
      </c>
      <c r="U7" s="1426" t="s">
        <v>122</v>
      </c>
      <c r="V7" s="1426" t="s">
        <v>196</v>
      </c>
      <c r="W7" s="1426" t="s">
        <v>123</v>
      </c>
      <c r="X7" s="1426" t="s">
        <v>124</v>
      </c>
      <c r="Y7" s="1426" t="s">
        <v>125</v>
      </c>
      <c r="Z7" s="1427" t="s">
        <v>126</v>
      </c>
      <c r="AA7" s="1429"/>
      <c r="AB7" s="1426" t="s">
        <v>193</v>
      </c>
      <c r="AC7" s="1433" t="s">
        <v>194</v>
      </c>
      <c r="AD7" s="1434"/>
      <c r="AE7" s="1435"/>
      <c r="AF7" s="1426" t="s">
        <v>195</v>
      </c>
      <c r="AG7" s="1426" t="s">
        <v>122</v>
      </c>
      <c r="AH7" s="1426" t="s">
        <v>196</v>
      </c>
      <c r="AI7" s="1426" t="s">
        <v>123</v>
      </c>
      <c r="AJ7" s="1426" t="s">
        <v>124</v>
      </c>
      <c r="AK7" s="1426" t="s">
        <v>125</v>
      </c>
      <c r="AL7" s="1427" t="s">
        <v>126</v>
      </c>
      <c r="AM7" s="1429"/>
      <c r="AN7" s="1426" t="s">
        <v>193</v>
      </c>
      <c r="AO7" s="1433" t="s">
        <v>194</v>
      </c>
      <c r="AP7" s="1434"/>
      <c r="AQ7" s="1435"/>
      <c r="AR7" s="1426" t="s">
        <v>195</v>
      </c>
      <c r="AS7" s="1426" t="s">
        <v>122</v>
      </c>
      <c r="AT7" s="1426" t="s">
        <v>196</v>
      </c>
      <c r="AU7" s="1426" t="s">
        <v>123</v>
      </c>
      <c r="AV7" s="1426" t="s">
        <v>124</v>
      </c>
      <c r="AW7" s="1426" t="s">
        <v>125</v>
      </c>
      <c r="AX7" s="1427" t="s">
        <v>126</v>
      </c>
      <c r="AY7" s="1429"/>
      <c r="AZ7" s="1426" t="s">
        <v>193</v>
      </c>
      <c r="BA7" s="1433" t="s">
        <v>194</v>
      </c>
      <c r="BB7" s="1434"/>
      <c r="BC7" s="1435"/>
      <c r="BD7" s="1426" t="s">
        <v>195</v>
      </c>
      <c r="BE7" s="1426" t="s">
        <v>122</v>
      </c>
      <c r="BF7" s="1426" t="s">
        <v>196</v>
      </c>
      <c r="BG7" s="1426" t="s">
        <v>123</v>
      </c>
      <c r="BH7" s="1426" t="s">
        <v>124</v>
      </c>
      <c r="BI7" s="1426" t="s">
        <v>125</v>
      </c>
      <c r="BJ7" s="1427" t="s">
        <v>126</v>
      </c>
      <c r="BK7" s="1429"/>
      <c r="BL7" s="1426" t="s">
        <v>193</v>
      </c>
      <c r="BM7" s="1433" t="s">
        <v>194</v>
      </c>
      <c r="BN7" s="1434"/>
      <c r="BO7" s="1435"/>
      <c r="BP7" s="1426" t="s">
        <v>195</v>
      </c>
      <c r="BQ7" s="1426" t="s">
        <v>122</v>
      </c>
      <c r="BR7" s="1426" t="s">
        <v>196</v>
      </c>
      <c r="BS7" s="1426" t="s">
        <v>123</v>
      </c>
      <c r="BT7" s="1426" t="s">
        <v>124</v>
      </c>
      <c r="BU7" s="1426" t="s">
        <v>125</v>
      </c>
      <c r="BV7" s="1427" t="s">
        <v>126</v>
      </c>
      <c r="BW7" s="1429"/>
      <c r="BX7" s="1426" t="s">
        <v>193</v>
      </c>
      <c r="BY7" s="1433" t="s">
        <v>194</v>
      </c>
      <c r="BZ7" s="1434"/>
      <c r="CA7" s="1435"/>
      <c r="CB7" s="1426" t="s">
        <v>195</v>
      </c>
      <c r="CC7" s="1419" t="s">
        <v>122</v>
      </c>
      <c r="CD7" s="1426" t="s">
        <v>196</v>
      </c>
      <c r="CE7" s="1426" t="s">
        <v>123</v>
      </c>
      <c r="CF7" s="1426" t="s">
        <v>124</v>
      </c>
      <c r="CG7" s="1426" t="s">
        <v>125</v>
      </c>
      <c r="CH7" s="1427" t="s">
        <v>126</v>
      </c>
      <c r="CI7" s="1429"/>
      <c r="CJ7" s="1426" t="s">
        <v>193</v>
      </c>
      <c r="CK7" s="1433" t="s">
        <v>194</v>
      </c>
      <c r="CL7" s="1434"/>
      <c r="CM7" s="1435"/>
      <c r="CN7" s="1426" t="s">
        <v>195</v>
      </c>
      <c r="CO7" s="1426" t="s">
        <v>122</v>
      </c>
      <c r="CP7" s="1426" t="s">
        <v>196</v>
      </c>
      <c r="CQ7" s="1426" t="s">
        <v>123</v>
      </c>
      <c r="CR7" s="1426" t="s">
        <v>124</v>
      </c>
      <c r="CS7" s="1426" t="s">
        <v>125</v>
      </c>
      <c r="CT7" s="1427" t="s">
        <v>126</v>
      </c>
      <c r="CU7" s="1429"/>
      <c r="CV7" s="1426" t="s">
        <v>193</v>
      </c>
      <c r="CW7" s="1433" t="s">
        <v>194</v>
      </c>
      <c r="CX7" s="1434"/>
      <c r="CY7" s="1435"/>
      <c r="CZ7" s="1426" t="s">
        <v>195</v>
      </c>
      <c r="DA7" s="1426" t="s">
        <v>122</v>
      </c>
      <c r="DB7" s="1426" t="s">
        <v>196</v>
      </c>
      <c r="DC7" s="1426" t="s">
        <v>123</v>
      </c>
      <c r="DD7" s="1426" t="s">
        <v>124</v>
      </c>
      <c r="DE7" s="1426" t="s">
        <v>125</v>
      </c>
      <c r="DF7" s="1427" t="s">
        <v>126</v>
      </c>
      <c r="DS7" s="436"/>
    </row>
    <row r="8" spans="1:123" ht="18" customHeight="1">
      <c r="A8" s="1440"/>
      <c r="B8" s="1441"/>
      <c r="C8" s="1429"/>
      <c r="D8" s="1426"/>
      <c r="E8" s="1419" t="s">
        <v>36</v>
      </c>
      <c r="F8" s="1421" t="s">
        <v>7</v>
      </c>
      <c r="G8" s="1422"/>
      <c r="H8" s="1426"/>
      <c r="I8" s="1426"/>
      <c r="J8" s="1426"/>
      <c r="K8" s="1426"/>
      <c r="L8" s="1426"/>
      <c r="M8" s="1426"/>
      <c r="N8" s="1427"/>
      <c r="O8" s="1429"/>
      <c r="P8" s="1426"/>
      <c r="Q8" s="1419" t="s">
        <v>36</v>
      </c>
      <c r="R8" s="1421" t="s">
        <v>7</v>
      </c>
      <c r="S8" s="1422"/>
      <c r="T8" s="1426"/>
      <c r="U8" s="1426"/>
      <c r="V8" s="1426"/>
      <c r="W8" s="1426"/>
      <c r="X8" s="1426"/>
      <c r="Y8" s="1426"/>
      <c r="Z8" s="1427"/>
      <c r="AA8" s="1429"/>
      <c r="AB8" s="1426"/>
      <c r="AC8" s="1419" t="s">
        <v>36</v>
      </c>
      <c r="AD8" s="1421" t="s">
        <v>7</v>
      </c>
      <c r="AE8" s="1422"/>
      <c r="AF8" s="1426"/>
      <c r="AG8" s="1426"/>
      <c r="AH8" s="1426"/>
      <c r="AI8" s="1426"/>
      <c r="AJ8" s="1426"/>
      <c r="AK8" s="1426"/>
      <c r="AL8" s="1427"/>
      <c r="AM8" s="1429"/>
      <c r="AN8" s="1426"/>
      <c r="AO8" s="1419" t="s">
        <v>36</v>
      </c>
      <c r="AP8" s="1421" t="s">
        <v>7</v>
      </c>
      <c r="AQ8" s="1422"/>
      <c r="AR8" s="1426"/>
      <c r="AS8" s="1426"/>
      <c r="AT8" s="1426"/>
      <c r="AU8" s="1426"/>
      <c r="AV8" s="1426"/>
      <c r="AW8" s="1426"/>
      <c r="AX8" s="1427"/>
      <c r="AY8" s="1429"/>
      <c r="AZ8" s="1426"/>
      <c r="BA8" s="1419" t="s">
        <v>36</v>
      </c>
      <c r="BB8" s="1421" t="s">
        <v>7</v>
      </c>
      <c r="BC8" s="1422"/>
      <c r="BD8" s="1426"/>
      <c r="BE8" s="1426"/>
      <c r="BF8" s="1426"/>
      <c r="BG8" s="1426"/>
      <c r="BH8" s="1426"/>
      <c r="BI8" s="1426"/>
      <c r="BJ8" s="1427"/>
      <c r="BK8" s="1429"/>
      <c r="BL8" s="1426"/>
      <c r="BM8" s="1419" t="s">
        <v>36</v>
      </c>
      <c r="BN8" s="1421" t="s">
        <v>7</v>
      </c>
      <c r="BO8" s="1422"/>
      <c r="BP8" s="1426"/>
      <c r="BQ8" s="1426"/>
      <c r="BR8" s="1426"/>
      <c r="BS8" s="1426"/>
      <c r="BT8" s="1426"/>
      <c r="BU8" s="1426"/>
      <c r="BV8" s="1427"/>
      <c r="BW8" s="1429"/>
      <c r="BX8" s="1426"/>
      <c r="BY8" s="1419" t="s">
        <v>36</v>
      </c>
      <c r="BZ8" s="1421" t="s">
        <v>7</v>
      </c>
      <c r="CA8" s="1422"/>
      <c r="CB8" s="1426"/>
      <c r="CC8" s="1426"/>
      <c r="CD8" s="1426"/>
      <c r="CE8" s="1426"/>
      <c r="CF8" s="1426"/>
      <c r="CG8" s="1426"/>
      <c r="CH8" s="1427"/>
      <c r="CI8" s="1429"/>
      <c r="CJ8" s="1426"/>
      <c r="CK8" s="1419" t="s">
        <v>36</v>
      </c>
      <c r="CL8" s="1421" t="s">
        <v>7</v>
      </c>
      <c r="CM8" s="1422"/>
      <c r="CN8" s="1426"/>
      <c r="CO8" s="1426"/>
      <c r="CP8" s="1426"/>
      <c r="CQ8" s="1426"/>
      <c r="CR8" s="1426"/>
      <c r="CS8" s="1426"/>
      <c r="CT8" s="1427"/>
      <c r="CU8" s="1429"/>
      <c r="CV8" s="1426"/>
      <c r="CW8" s="1419" t="s">
        <v>36</v>
      </c>
      <c r="CX8" s="1421" t="s">
        <v>7</v>
      </c>
      <c r="CY8" s="1422"/>
      <c r="CZ8" s="1426"/>
      <c r="DA8" s="1426"/>
      <c r="DB8" s="1426"/>
      <c r="DC8" s="1426"/>
      <c r="DD8" s="1426"/>
      <c r="DE8" s="1426"/>
      <c r="DF8" s="1427"/>
      <c r="DS8" s="438"/>
    </row>
    <row r="9" spans="1:123" ht="26.25" customHeight="1">
      <c r="A9" s="1442"/>
      <c r="B9" s="1443"/>
      <c r="C9" s="1429"/>
      <c r="D9" s="1420"/>
      <c r="E9" s="1420"/>
      <c r="F9" s="753" t="s">
        <v>197</v>
      </c>
      <c r="G9" s="752" t="s">
        <v>198</v>
      </c>
      <c r="H9" s="1420"/>
      <c r="I9" s="1420"/>
      <c r="J9" s="1420"/>
      <c r="K9" s="1420"/>
      <c r="L9" s="1420"/>
      <c r="M9" s="1420"/>
      <c r="N9" s="1427"/>
      <c r="O9" s="1429"/>
      <c r="P9" s="1420"/>
      <c r="Q9" s="1420"/>
      <c r="R9" s="753" t="s">
        <v>197</v>
      </c>
      <c r="S9" s="752" t="s">
        <v>198</v>
      </c>
      <c r="T9" s="1420"/>
      <c r="U9" s="1420"/>
      <c r="V9" s="1420"/>
      <c r="W9" s="1420"/>
      <c r="X9" s="1420"/>
      <c r="Y9" s="1420"/>
      <c r="Z9" s="1427"/>
      <c r="AA9" s="1429"/>
      <c r="AB9" s="1420"/>
      <c r="AC9" s="1420"/>
      <c r="AD9" s="753" t="s">
        <v>197</v>
      </c>
      <c r="AE9" s="752" t="s">
        <v>198</v>
      </c>
      <c r="AF9" s="1420"/>
      <c r="AG9" s="1420"/>
      <c r="AH9" s="1420"/>
      <c r="AI9" s="1420"/>
      <c r="AJ9" s="1420"/>
      <c r="AK9" s="1420"/>
      <c r="AL9" s="1427"/>
      <c r="AM9" s="1429"/>
      <c r="AN9" s="1420"/>
      <c r="AO9" s="1420"/>
      <c r="AP9" s="753" t="s">
        <v>197</v>
      </c>
      <c r="AQ9" s="752" t="s">
        <v>198</v>
      </c>
      <c r="AR9" s="1420"/>
      <c r="AS9" s="1420"/>
      <c r="AT9" s="1420"/>
      <c r="AU9" s="1420"/>
      <c r="AV9" s="1420"/>
      <c r="AW9" s="1420"/>
      <c r="AX9" s="1427"/>
      <c r="AY9" s="1429"/>
      <c r="AZ9" s="1420"/>
      <c r="BA9" s="1420"/>
      <c r="BB9" s="753" t="s">
        <v>197</v>
      </c>
      <c r="BC9" s="752" t="s">
        <v>198</v>
      </c>
      <c r="BD9" s="1420"/>
      <c r="BE9" s="1420"/>
      <c r="BF9" s="1420"/>
      <c r="BG9" s="1420"/>
      <c r="BH9" s="1420"/>
      <c r="BI9" s="1420"/>
      <c r="BJ9" s="1427"/>
      <c r="BK9" s="1429"/>
      <c r="BL9" s="1420"/>
      <c r="BM9" s="1420"/>
      <c r="BN9" s="753" t="s">
        <v>197</v>
      </c>
      <c r="BO9" s="752" t="s">
        <v>198</v>
      </c>
      <c r="BP9" s="1420"/>
      <c r="BQ9" s="1420"/>
      <c r="BR9" s="1420"/>
      <c r="BS9" s="1420"/>
      <c r="BT9" s="1420"/>
      <c r="BU9" s="1420"/>
      <c r="BV9" s="1427"/>
      <c r="BW9" s="1429"/>
      <c r="BX9" s="1420"/>
      <c r="BY9" s="1420"/>
      <c r="BZ9" s="753" t="s">
        <v>197</v>
      </c>
      <c r="CA9" s="752" t="s">
        <v>198</v>
      </c>
      <c r="CB9" s="1420"/>
      <c r="CC9" s="1420"/>
      <c r="CD9" s="1420"/>
      <c r="CE9" s="1420"/>
      <c r="CF9" s="1420"/>
      <c r="CG9" s="1420"/>
      <c r="CH9" s="1427"/>
      <c r="CI9" s="1429"/>
      <c r="CJ9" s="1420"/>
      <c r="CK9" s="1420"/>
      <c r="CL9" s="753" t="s">
        <v>197</v>
      </c>
      <c r="CM9" s="752" t="s">
        <v>198</v>
      </c>
      <c r="CN9" s="1420"/>
      <c r="CO9" s="1420"/>
      <c r="CP9" s="1420"/>
      <c r="CQ9" s="1420"/>
      <c r="CR9" s="1420"/>
      <c r="CS9" s="1420"/>
      <c r="CT9" s="1427"/>
      <c r="CU9" s="1429"/>
      <c r="CV9" s="1420"/>
      <c r="CW9" s="1420"/>
      <c r="CX9" s="753" t="s">
        <v>197</v>
      </c>
      <c r="CY9" s="752" t="s">
        <v>198</v>
      </c>
      <c r="CZ9" s="1420"/>
      <c r="DA9" s="1420"/>
      <c r="DB9" s="1420"/>
      <c r="DC9" s="1420"/>
      <c r="DD9" s="1420"/>
      <c r="DE9" s="1420"/>
      <c r="DF9" s="1427"/>
      <c r="DS9" s="438"/>
    </row>
    <row r="10" spans="1:123" s="440" customFormat="1" ht="20.25" customHeight="1">
      <c r="A10" s="1500" t="s">
        <v>39</v>
      </c>
      <c r="B10" s="1501"/>
      <c r="C10" s="754">
        <v>1</v>
      </c>
      <c r="D10" s="754">
        <v>2</v>
      </c>
      <c r="E10" s="754">
        <v>3</v>
      </c>
      <c r="F10" s="754">
        <v>4</v>
      </c>
      <c r="G10" s="754">
        <v>5</v>
      </c>
      <c r="H10" s="754">
        <v>6</v>
      </c>
      <c r="I10" s="754">
        <v>7</v>
      </c>
      <c r="J10" s="754">
        <v>8</v>
      </c>
      <c r="K10" s="754">
        <v>9</v>
      </c>
      <c r="L10" s="754">
        <v>10</v>
      </c>
      <c r="M10" s="754">
        <v>11</v>
      </c>
      <c r="N10" s="754">
        <v>12</v>
      </c>
      <c r="O10" s="754">
        <v>1</v>
      </c>
      <c r="P10" s="754">
        <v>2</v>
      </c>
      <c r="Q10" s="754">
        <v>3</v>
      </c>
      <c r="R10" s="754">
        <v>4</v>
      </c>
      <c r="S10" s="754">
        <v>5</v>
      </c>
      <c r="T10" s="754">
        <v>6</v>
      </c>
      <c r="U10" s="754">
        <v>7</v>
      </c>
      <c r="V10" s="754">
        <v>8</v>
      </c>
      <c r="W10" s="754">
        <v>9</v>
      </c>
      <c r="X10" s="754">
        <v>10</v>
      </c>
      <c r="Y10" s="754">
        <v>11</v>
      </c>
      <c r="Z10" s="754">
        <v>12</v>
      </c>
      <c r="AA10" s="754">
        <v>1</v>
      </c>
      <c r="AB10" s="754">
        <v>2</v>
      </c>
      <c r="AC10" s="754">
        <v>3</v>
      </c>
      <c r="AD10" s="754">
        <v>4</v>
      </c>
      <c r="AE10" s="754">
        <v>5</v>
      </c>
      <c r="AF10" s="754">
        <v>6</v>
      </c>
      <c r="AG10" s="754">
        <v>7</v>
      </c>
      <c r="AH10" s="754">
        <v>8</v>
      </c>
      <c r="AI10" s="754">
        <v>9</v>
      </c>
      <c r="AJ10" s="754">
        <v>10</v>
      </c>
      <c r="AK10" s="754">
        <v>11</v>
      </c>
      <c r="AL10" s="754">
        <v>12</v>
      </c>
      <c r="AM10" s="754">
        <v>1</v>
      </c>
      <c r="AN10" s="754">
        <v>2</v>
      </c>
      <c r="AO10" s="754">
        <v>3</v>
      </c>
      <c r="AP10" s="754">
        <v>4</v>
      </c>
      <c r="AQ10" s="754">
        <v>5</v>
      </c>
      <c r="AR10" s="754">
        <v>6</v>
      </c>
      <c r="AS10" s="754">
        <v>7</v>
      </c>
      <c r="AT10" s="754">
        <v>8</v>
      </c>
      <c r="AU10" s="754">
        <v>9</v>
      </c>
      <c r="AV10" s="754">
        <v>10</v>
      </c>
      <c r="AW10" s="754">
        <v>11</v>
      </c>
      <c r="AX10" s="754">
        <v>12</v>
      </c>
      <c r="AY10" s="754">
        <v>1</v>
      </c>
      <c r="AZ10" s="754">
        <v>2</v>
      </c>
      <c r="BA10" s="754">
        <v>3</v>
      </c>
      <c r="BB10" s="754">
        <v>4</v>
      </c>
      <c r="BC10" s="754">
        <v>5</v>
      </c>
      <c r="BD10" s="754">
        <v>6</v>
      </c>
      <c r="BE10" s="754">
        <v>7</v>
      </c>
      <c r="BF10" s="754">
        <v>8</v>
      </c>
      <c r="BG10" s="754">
        <v>9</v>
      </c>
      <c r="BH10" s="754">
        <v>10</v>
      </c>
      <c r="BI10" s="754">
        <v>11</v>
      </c>
      <c r="BJ10" s="754">
        <v>12</v>
      </c>
      <c r="BK10" s="754">
        <v>1</v>
      </c>
      <c r="BL10" s="754">
        <v>2</v>
      </c>
      <c r="BM10" s="754">
        <v>3</v>
      </c>
      <c r="BN10" s="754">
        <v>4</v>
      </c>
      <c r="BO10" s="754">
        <v>5</v>
      </c>
      <c r="BP10" s="754">
        <v>6</v>
      </c>
      <c r="BQ10" s="754">
        <v>7</v>
      </c>
      <c r="BR10" s="754">
        <v>8</v>
      </c>
      <c r="BS10" s="754">
        <v>9</v>
      </c>
      <c r="BT10" s="754">
        <v>10</v>
      </c>
      <c r="BU10" s="754">
        <v>11</v>
      </c>
      <c r="BV10" s="754">
        <v>12</v>
      </c>
      <c r="BW10" s="754">
        <v>1</v>
      </c>
      <c r="BX10" s="754">
        <v>2</v>
      </c>
      <c r="BY10" s="754">
        <v>3</v>
      </c>
      <c r="BZ10" s="754">
        <v>4</v>
      </c>
      <c r="CA10" s="754">
        <v>5</v>
      </c>
      <c r="CB10" s="754">
        <v>6</v>
      </c>
      <c r="CC10" s="754">
        <v>7</v>
      </c>
      <c r="CD10" s="754">
        <v>8</v>
      </c>
      <c r="CE10" s="754">
        <v>9</v>
      </c>
      <c r="CF10" s="754">
        <v>10</v>
      </c>
      <c r="CG10" s="754">
        <v>11</v>
      </c>
      <c r="CH10" s="754">
        <v>12</v>
      </c>
      <c r="CI10" s="754">
        <v>1</v>
      </c>
      <c r="CJ10" s="754">
        <v>2</v>
      </c>
      <c r="CK10" s="754">
        <v>3</v>
      </c>
      <c r="CL10" s="754">
        <v>4</v>
      </c>
      <c r="CM10" s="754">
        <v>5</v>
      </c>
      <c r="CN10" s="754">
        <v>6</v>
      </c>
      <c r="CO10" s="754">
        <v>7</v>
      </c>
      <c r="CP10" s="754">
        <v>8</v>
      </c>
      <c r="CQ10" s="754">
        <v>9</v>
      </c>
      <c r="CR10" s="754">
        <v>10</v>
      </c>
      <c r="CS10" s="754">
        <v>11</v>
      </c>
      <c r="CT10" s="754">
        <v>12</v>
      </c>
      <c r="CU10" s="754">
        <v>1</v>
      </c>
      <c r="CV10" s="754">
        <v>2</v>
      </c>
      <c r="CW10" s="754">
        <v>3</v>
      </c>
      <c r="CX10" s="754">
        <v>4</v>
      </c>
      <c r="CY10" s="754">
        <v>5</v>
      </c>
      <c r="CZ10" s="754">
        <v>6</v>
      </c>
      <c r="DA10" s="754">
        <v>7</v>
      </c>
      <c r="DB10" s="754">
        <v>8</v>
      </c>
      <c r="DC10" s="754">
        <v>9</v>
      </c>
      <c r="DD10" s="754">
        <v>10</v>
      </c>
      <c r="DE10" s="754">
        <v>11</v>
      </c>
      <c r="DF10" s="754">
        <v>12</v>
      </c>
      <c r="DG10" s="797"/>
      <c r="DH10" s="797"/>
      <c r="DI10" s="797"/>
      <c r="DJ10" s="797"/>
      <c r="DK10" s="797"/>
      <c r="DL10" s="797"/>
      <c r="DM10" s="797"/>
      <c r="DN10" s="797"/>
      <c r="DO10" s="797"/>
      <c r="DP10" s="797"/>
      <c r="DQ10" s="797"/>
      <c r="DR10" s="797"/>
      <c r="DS10" s="439"/>
    </row>
    <row r="11" spans="1:123" ht="21" customHeight="1">
      <c r="A11" s="478" t="s">
        <v>0</v>
      </c>
      <c r="B11" s="413" t="s">
        <v>129</v>
      </c>
      <c r="C11" s="756">
        <f>C12+C13</f>
        <v>28396412</v>
      </c>
      <c r="D11" s="756">
        <f aca="true" t="shared" si="0" ref="D11:BO11">D12+D13</f>
        <v>8784230</v>
      </c>
      <c r="E11" s="756">
        <f t="shared" si="0"/>
        <v>9404516</v>
      </c>
      <c r="F11" s="756">
        <f t="shared" si="0"/>
        <v>369272</v>
      </c>
      <c r="G11" s="756">
        <f t="shared" si="0"/>
        <v>9035244</v>
      </c>
      <c r="H11" s="756">
        <f t="shared" si="0"/>
        <v>4350</v>
      </c>
      <c r="I11" s="756">
        <f t="shared" si="0"/>
        <v>3333390</v>
      </c>
      <c r="J11" s="756">
        <f t="shared" si="0"/>
        <v>2994323</v>
      </c>
      <c r="K11" s="756">
        <f t="shared" si="0"/>
        <v>1840</v>
      </c>
      <c r="L11" s="756">
        <f t="shared" si="0"/>
        <v>0</v>
      </c>
      <c r="M11" s="756">
        <f t="shared" si="0"/>
        <v>0</v>
      </c>
      <c r="N11" s="756">
        <f t="shared" si="0"/>
        <v>3873763</v>
      </c>
      <c r="O11" s="756">
        <f t="shared" si="0"/>
        <v>2347076</v>
      </c>
      <c r="P11" s="756">
        <f t="shared" si="0"/>
        <v>232025</v>
      </c>
      <c r="Q11" s="756">
        <f t="shared" si="0"/>
        <v>1794045</v>
      </c>
      <c r="R11" s="756">
        <f t="shared" si="0"/>
        <v>400</v>
      </c>
      <c r="S11" s="756">
        <f t="shared" si="0"/>
        <v>1793645</v>
      </c>
      <c r="T11" s="756">
        <f t="shared" si="0"/>
        <v>2900</v>
      </c>
      <c r="U11" s="756">
        <f>U12+U13</f>
        <v>4650</v>
      </c>
      <c r="V11" s="756">
        <f>V12+V13</f>
        <v>75734</v>
      </c>
      <c r="W11" s="756">
        <f t="shared" si="0"/>
        <v>0</v>
      </c>
      <c r="X11" s="756">
        <f t="shared" si="0"/>
        <v>0</v>
      </c>
      <c r="Y11" s="756">
        <f t="shared" si="0"/>
        <v>0</v>
      </c>
      <c r="Z11" s="756">
        <f t="shared" si="0"/>
        <v>237722</v>
      </c>
      <c r="AA11" s="756">
        <f t="shared" si="0"/>
        <v>8031629</v>
      </c>
      <c r="AB11" s="756">
        <f t="shared" si="0"/>
        <v>4027632</v>
      </c>
      <c r="AC11" s="756">
        <f t="shared" si="0"/>
        <v>951108</v>
      </c>
      <c r="AD11" s="756">
        <f t="shared" si="0"/>
        <v>322004</v>
      </c>
      <c r="AE11" s="756">
        <f t="shared" si="0"/>
        <v>629104</v>
      </c>
      <c r="AF11" s="756">
        <f t="shared" si="0"/>
        <v>0</v>
      </c>
      <c r="AG11" s="756">
        <f t="shared" si="0"/>
        <v>1855483</v>
      </c>
      <c r="AH11" s="756">
        <f t="shared" si="0"/>
        <v>0</v>
      </c>
      <c r="AI11" s="756">
        <f t="shared" si="0"/>
        <v>1840</v>
      </c>
      <c r="AJ11" s="756">
        <f t="shared" si="0"/>
        <v>0</v>
      </c>
      <c r="AK11" s="756">
        <f t="shared" si="0"/>
        <v>0</v>
      </c>
      <c r="AL11" s="756">
        <f t="shared" si="0"/>
        <v>1195566</v>
      </c>
      <c r="AM11" s="756">
        <f t="shared" si="0"/>
        <v>2201481</v>
      </c>
      <c r="AN11" s="756">
        <f t="shared" si="0"/>
        <v>683377</v>
      </c>
      <c r="AO11" s="756">
        <f t="shared" si="0"/>
        <v>281624</v>
      </c>
      <c r="AP11" s="756">
        <f t="shared" si="0"/>
        <v>0</v>
      </c>
      <c r="AQ11" s="756">
        <f t="shared" si="0"/>
        <v>281624</v>
      </c>
      <c r="AR11" s="756">
        <f t="shared" si="0"/>
        <v>0</v>
      </c>
      <c r="AS11" s="756">
        <f t="shared" si="0"/>
        <v>164071</v>
      </c>
      <c r="AT11" s="756">
        <f t="shared" si="0"/>
        <v>663801</v>
      </c>
      <c r="AU11" s="756">
        <f t="shared" si="0"/>
        <v>0</v>
      </c>
      <c r="AV11" s="756">
        <f t="shared" si="0"/>
        <v>0</v>
      </c>
      <c r="AW11" s="756">
        <f t="shared" si="0"/>
        <v>0</v>
      </c>
      <c r="AX11" s="756">
        <f t="shared" si="0"/>
        <v>408608</v>
      </c>
      <c r="AY11" s="756">
        <f t="shared" si="0"/>
        <v>1733534</v>
      </c>
      <c r="AZ11" s="756">
        <f t="shared" si="0"/>
        <v>452170</v>
      </c>
      <c r="BA11" s="756">
        <f t="shared" si="0"/>
        <v>510856</v>
      </c>
      <c r="BB11" s="756">
        <f t="shared" si="0"/>
        <v>0</v>
      </c>
      <c r="BC11" s="756">
        <f t="shared" si="0"/>
        <v>510856</v>
      </c>
      <c r="BD11" s="756">
        <f t="shared" si="0"/>
        <v>450</v>
      </c>
      <c r="BE11" s="756">
        <f t="shared" si="0"/>
        <v>70687</v>
      </c>
      <c r="BF11" s="756">
        <f t="shared" si="0"/>
        <v>225369</v>
      </c>
      <c r="BG11" s="756">
        <f t="shared" si="0"/>
        <v>0</v>
      </c>
      <c r="BH11" s="756">
        <f t="shared" si="0"/>
        <v>0</v>
      </c>
      <c r="BI11" s="756">
        <f t="shared" si="0"/>
        <v>0</v>
      </c>
      <c r="BJ11" s="756">
        <f t="shared" si="0"/>
        <v>474002</v>
      </c>
      <c r="BK11" s="756">
        <f t="shared" si="0"/>
        <v>3281056</v>
      </c>
      <c r="BL11" s="756">
        <f t="shared" si="0"/>
        <v>1079563</v>
      </c>
      <c r="BM11" s="756">
        <f t="shared" si="0"/>
        <v>839926</v>
      </c>
      <c r="BN11" s="756">
        <f t="shared" si="0"/>
        <v>46668</v>
      </c>
      <c r="BO11" s="756">
        <f t="shared" si="0"/>
        <v>793258</v>
      </c>
      <c r="BP11" s="756">
        <f>BP12+BP13</f>
        <v>500</v>
      </c>
      <c r="BQ11" s="756">
        <f>BQ12+BQ13</f>
        <v>218043</v>
      </c>
      <c r="BR11" s="756">
        <f aca="true" t="shared" si="1" ref="BR11:DF11">BR12+BR13</f>
        <v>695803</v>
      </c>
      <c r="BS11" s="756">
        <f t="shared" si="1"/>
        <v>0</v>
      </c>
      <c r="BT11" s="756">
        <f t="shared" si="1"/>
        <v>0</v>
      </c>
      <c r="BU11" s="756">
        <f t="shared" si="1"/>
        <v>0</v>
      </c>
      <c r="BV11" s="756">
        <f t="shared" si="1"/>
        <v>447221</v>
      </c>
      <c r="BW11" s="756">
        <f t="shared" si="1"/>
        <v>2173723</v>
      </c>
      <c r="BX11" s="756">
        <f t="shared" si="1"/>
        <v>813573</v>
      </c>
      <c r="BY11" s="756">
        <f t="shared" si="1"/>
        <v>452565</v>
      </c>
      <c r="BZ11" s="756">
        <f t="shared" si="1"/>
        <v>0</v>
      </c>
      <c r="CA11" s="756">
        <f t="shared" si="1"/>
        <v>452565</v>
      </c>
      <c r="CB11" s="756">
        <f t="shared" si="1"/>
        <v>200</v>
      </c>
      <c r="CC11" s="756">
        <f t="shared" si="1"/>
        <v>299013</v>
      </c>
      <c r="CD11" s="756">
        <f t="shared" si="1"/>
        <v>260141</v>
      </c>
      <c r="CE11" s="756">
        <f t="shared" si="1"/>
        <v>0</v>
      </c>
      <c r="CF11" s="756">
        <f t="shared" si="1"/>
        <v>0</v>
      </c>
      <c r="CG11" s="756">
        <f t="shared" si="1"/>
        <v>0</v>
      </c>
      <c r="CH11" s="756">
        <f t="shared" si="1"/>
        <v>348231</v>
      </c>
      <c r="CI11" s="756">
        <f t="shared" si="1"/>
        <v>1759915</v>
      </c>
      <c r="CJ11" s="756">
        <f t="shared" si="1"/>
        <v>378220</v>
      </c>
      <c r="CK11" s="756">
        <f t="shared" si="1"/>
        <v>607005</v>
      </c>
      <c r="CL11" s="756">
        <f t="shared" si="1"/>
        <v>0</v>
      </c>
      <c r="CM11" s="756">
        <f t="shared" si="1"/>
        <v>607005</v>
      </c>
      <c r="CN11" s="756">
        <f t="shared" si="1"/>
        <v>0</v>
      </c>
      <c r="CO11" s="756">
        <f t="shared" si="1"/>
        <v>236153</v>
      </c>
      <c r="CP11" s="756">
        <f t="shared" si="1"/>
        <v>274199</v>
      </c>
      <c r="CQ11" s="756">
        <f t="shared" si="1"/>
        <v>0</v>
      </c>
      <c r="CR11" s="756">
        <f t="shared" si="1"/>
        <v>0</v>
      </c>
      <c r="CS11" s="756">
        <f t="shared" si="1"/>
        <v>0</v>
      </c>
      <c r="CT11" s="756">
        <f t="shared" si="1"/>
        <v>264338</v>
      </c>
      <c r="CU11" s="756">
        <f t="shared" si="1"/>
        <v>6867998</v>
      </c>
      <c r="CV11" s="756">
        <f t="shared" si="1"/>
        <v>1117670</v>
      </c>
      <c r="CW11" s="756">
        <f t="shared" si="1"/>
        <v>3967387</v>
      </c>
      <c r="CX11" s="756">
        <f t="shared" si="1"/>
        <v>200</v>
      </c>
      <c r="CY11" s="756">
        <f t="shared" si="1"/>
        <v>3967187</v>
      </c>
      <c r="CZ11" s="756">
        <f t="shared" si="1"/>
        <v>300</v>
      </c>
      <c r="DA11" s="756">
        <f t="shared" si="1"/>
        <v>485290</v>
      </c>
      <c r="DB11" s="756">
        <f t="shared" si="1"/>
        <v>799276</v>
      </c>
      <c r="DC11" s="756">
        <f t="shared" si="1"/>
        <v>0</v>
      </c>
      <c r="DD11" s="756">
        <f t="shared" si="1"/>
        <v>0</v>
      </c>
      <c r="DE11" s="756">
        <f t="shared" si="1"/>
        <v>0</v>
      </c>
      <c r="DF11" s="756">
        <f t="shared" si="1"/>
        <v>498075</v>
      </c>
      <c r="DS11" s="437"/>
    </row>
    <row r="12" spans="1:123" ht="21" customHeight="1">
      <c r="A12" s="479">
        <v>1</v>
      </c>
      <c r="B12" s="416" t="s">
        <v>130</v>
      </c>
      <c r="C12" s="756">
        <f>D12+E12+H12+I12+J12+K12+L12+M12+N12</f>
        <v>14563819</v>
      </c>
      <c r="D12" s="757">
        <f>P12+AB12+AN12+AZ12+BL12+BX12+CJ12+CV12</f>
        <v>6226398</v>
      </c>
      <c r="E12" s="758">
        <f>F12+G12</f>
        <v>4927877</v>
      </c>
      <c r="F12" s="757">
        <f aca="true" t="shared" si="2" ref="F12:N26">R12+AD12+AP12+BB12+BN12+BZ12+CL12+CX12</f>
        <v>357103</v>
      </c>
      <c r="G12" s="757">
        <f t="shared" si="2"/>
        <v>4570774</v>
      </c>
      <c r="H12" s="757">
        <f>T12+AF12+AR12+BD12+BP12+CB12+CN12+CZ12</f>
        <v>0</v>
      </c>
      <c r="I12" s="757">
        <f>U12+AG12+AS12+BE12+BQ12+CC12+CO12+DA12</f>
        <v>1216101</v>
      </c>
      <c r="J12" s="757">
        <f>V12+AH12+AT12+BF12+BR12+CD12+CP12+DB12</f>
        <v>2048400</v>
      </c>
      <c r="K12" s="757">
        <f t="shared" si="2"/>
        <v>0</v>
      </c>
      <c r="L12" s="757">
        <f t="shared" si="2"/>
        <v>0</v>
      </c>
      <c r="M12" s="757">
        <f t="shared" si="2"/>
        <v>0</v>
      </c>
      <c r="N12" s="757">
        <f t="shared" si="2"/>
        <v>145043</v>
      </c>
      <c r="O12" s="756">
        <f>P12+Q12+T12+U12+V12+W12+X12+Y12+Z12</f>
        <v>1307292</v>
      </c>
      <c r="P12" s="757">
        <v>169210</v>
      </c>
      <c r="Q12" s="758">
        <f>R12+S12</f>
        <v>1105874</v>
      </c>
      <c r="R12" s="759">
        <v>0</v>
      </c>
      <c r="S12" s="759">
        <v>1105874</v>
      </c>
      <c r="T12" s="759">
        <v>0</v>
      </c>
      <c r="U12" s="759">
        <v>0</v>
      </c>
      <c r="V12" s="759">
        <v>30784</v>
      </c>
      <c r="W12" s="759">
        <v>0</v>
      </c>
      <c r="X12" s="759">
        <v>0</v>
      </c>
      <c r="Y12" s="759">
        <v>0</v>
      </c>
      <c r="Z12" s="760">
        <v>1424</v>
      </c>
      <c r="AA12" s="756">
        <f>AB12+AC12+AF12+AG12+AH12+AI12+AJ12+AK12+AL12</f>
        <v>3980246</v>
      </c>
      <c r="AB12" s="757">
        <v>2932060</v>
      </c>
      <c r="AC12" s="758">
        <f>AD12+AE12</f>
        <v>756107</v>
      </c>
      <c r="AD12" s="759">
        <v>310435</v>
      </c>
      <c r="AE12" s="759">
        <v>445672</v>
      </c>
      <c r="AF12" s="759">
        <v>0</v>
      </c>
      <c r="AG12" s="759">
        <v>184392</v>
      </c>
      <c r="AH12" s="759">
        <v>0</v>
      </c>
      <c r="AI12" s="759">
        <v>0</v>
      </c>
      <c r="AJ12" s="759">
        <v>0</v>
      </c>
      <c r="AK12" s="759">
        <v>0</v>
      </c>
      <c r="AL12" s="760">
        <v>107687</v>
      </c>
      <c r="AM12" s="756">
        <f>AN12+AO12+AR12+AS12+AT12+AU12+AV12+AW12+AX12</f>
        <v>1220551</v>
      </c>
      <c r="AN12" s="757">
        <v>474914</v>
      </c>
      <c r="AO12" s="758">
        <f>AP12+AQ12</f>
        <v>217012</v>
      </c>
      <c r="AP12" s="759">
        <v>0</v>
      </c>
      <c r="AQ12" s="759">
        <v>217012</v>
      </c>
      <c r="AR12" s="759">
        <v>0</v>
      </c>
      <c r="AS12" s="759">
        <v>130323</v>
      </c>
      <c r="AT12" s="759">
        <v>396475</v>
      </c>
      <c r="AU12" s="759">
        <v>0</v>
      </c>
      <c r="AV12" s="759">
        <v>0</v>
      </c>
      <c r="AW12" s="759">
        <v>0</v>
      </c>
      <c r="AX12" s="760">
        <v>1827</v>
      </c>
      <c r="AY12" s="756">
        <f>AZ12+BA12+BD12+BE12+BF12+BG12+BH12+BI12+BJ12</f>
        <v>667496</v>
      </c>
      <c r="AZ12" s="757">
        <v>119703</v>
      </c>
      <c r="BA12" s="758">
        <f>BB12+BC12</f>
        <v>433149</v>
      </c>
      <c r="BB12" s="759"/>
      <c r="BC12" s="759">
        <v>433149</v>
      </c>
      <c r="BD12" s="759"/>
      <c r="BE12" s="759">
        <v>32223</v>
      </c>
      <c r="BF12" s="759">
        <v>82421</v>
      </c>
      <c r="BG12" s="759"/>
      <c r="BH12" s="759"/>
      <c r="BI12" s="759"/>
      <c r="BJ12" s="760"/>
      <c r="BK12" s="756">
        <f>BL12+BM12+BP12+BQ12+BR12+BS12+BT12+BU12+BV12</f>
        <v>2351482</v>
      </c>
      <c r="BL12" s="757">
        <v>787378</v>
      </c>
      <c r="BM12" s="758">
        <f>BN12+BO12</f>
        <v>760461</v>
      </c>
      <c r="BN12" s="759">
        <v>46668</v>
      </c>
      <c r="BO12" s="759">
        <v>713793</v>
      </c>
      <c r="BP12" s="759">
        <v>0</v>
      </c>
      <c r="BQ12" s="759">
        <v>155270</v>
      </c>
      <c r="BR12" s="759">
        <v>615539</v>
      </c>
      <c r="BS12" s="759">
        <v>0</v>
      </c>
      <c r="BT12" s="759">
        <v>0</v>
      </c>
      <c r="BU12" s="759">
        <v>0</v>
      </c>
      <c r="BV12" s="760">
        <v>32834</v>
      </c>
      <c r="BW12" s="756">
        <f>BX12+BY12+CB12+CC12+CD12+CE12+CF12+CG12+CH12</f>
        <v>1330401</v>
      </c>
      <c r="BX12" s="757">
        <v>588207</v>
      </c>
      <c r="BY12" s="758">
        <f>BZ12+CA12</f>
        <v>355736</v>
      </c>
      <c r="BZ12" s="759">
        <v>0</v>
      </c>
      <c r="CA12" s="759">
        <v>355736</v>
      </c>
      <c r="CB12" s="759">
        <v>0</v>
      </c>
      <c r="CC12" s="759">
        <v>154122</v>
      </c>
      <c r="CD12" s="759">
        <v>231216</v>
      </c>
      <c r="CE12" s="759">
        <v>0</v>
      </c>
      <c r="CF12" s="759">
        <v>0</v>
      </c>
      <c r="CG12" s="759">
        <v>0</v>
      </c>
      <c r="CH12" s="760">
        <v>1120</v>
      </c>
      <c r="CI12" s="756">
        <f>CJ12+CK12+CN12+CO12+CP12+CQ12+CR12+CS12+CT12</f>
        <v>1172329</v>
      </c>
      <c r="CJ12" s="757">
        <v>285553</v>
      </c>
      <c r="CK12" s="758">
        <f>CL12+CM12</f>
        <v>543125</v>
      </c>
      <c r="CL12" s="759"/>
      <c r="CM12" s="759">
        <v>543125</v>
      </c>
      <c r="CN12" s="759">
        <v>0</v>
      </c>
      <c r="CO12" s="759">
        <v>210892</v>
      </c>
      <c r="CP12" s="759">
        <v>132758</v>
      </c>
      <c r="CQ12" s="759">
        <v>0</v>
      </c>
      <c r="CR12" s="759">
        <v>0</v>
      </c>
      <c r="CS12" s="759">
        <v>0</v>
      </c>
      <c r="CT12" s="760">
        <v>1</v>
      </c>
      <c r="CU12" s="756">
        <f>CV12+CW12+CZ12+DA12+DB12+DC12+DD12+DE12+DF12</f>
        <v>2534022</v>
      </c>
      <c r="CV12" s="757">
        <v>869373</v>
      </c>
      <c r="CW12" s="758">
        <f>CX12+CY12</f>
        <v>756413</v>
      </c>
      <c r="CX12" s="759">
        <v>0</v>
      </c>
      <c r="CY12" s="968">
        <v>756413</v>
      </c>
      <c r="CZ12" s="759">
        <v>0</v>
      </c>
      <c r="DA12" s="759">
        <v>348879</v>
      </c>
      <c r="DB12" s="759">
        <v>559207</v>
      </c>
      <c r="DC12" s="759">
        <v>0</v>
      </c>
      <c r="DD12" s="759">
        <v>0</v>
      </c>
      <c r="DE12" s="759">
        <v>0</v>
      </c>
      <c r="DF12" s="760">
        <v>150</v>
      </c>
      <c r="DS12" s="436"/>
    </row>
    <row r="13" spans="1:123" ht="21" customHeight="1">
      <c r="A13" s="479">
        <v>2</v>
      </c>
      <c r="B13" s="416" t="s">
        <v>131</v>
      </c>
      <c r="C13" s="756">
        <f aca="true" t="shared" si="3" ref="C13:C26">D13+E13+H13+I13+J13+K13+L13+M13+N13</f>
        <v>13832593</v>
      </c>
      <c r="D13" s="757">
        <f aca="true" t="shared" si="4" ref="D13:D26">P13+AB13+AN13+AZ13+BL13+BX13+CJ13+CV13</f>
        <v>2557832</v>
      </c>
      <c r="E13" s="758">
        <f aca="true" t="shared" si="5" ref="E13:E26">F13+G13</f>
        <v>4476639</v>
      </c>
      <c r="F13" s="757">
        <f t="shared" si="2"/>
        <v>12169</v>
      </c>
      <c r="G13" s="757">
        <f t="shared" si="2"/>
        <v>4464470</v>
      </c>
      <c r="H13" s="757">
        <f t="shared" si="2"/>
        <v>4350</v>
      </c>
      <c r="I13" s="757">
        <f t="shared" si="2"/>
        <v>2117289</v>
      </c>
      <c r="J13" s="757">
        <f t="shared" si="2"/>
        <v>945923</v>
      </c>
      <c r="K13" s="757">
        <f t="shared" si="2"/>
        <v>1840</v>
      </c>
      <c r="L13" s="757">
        <f t="shared" si="2"/>
        <v>0</v>
      </c>
      <c r="M13" s="757">
        <f t="shared" si="2"/>
        <v>0</v>
      </c>
      <c r="N13" s="757">
        <f t="shared" si="2"/>
        <v>3728720</v>
      </c>
      <c r="O13" s="756">
        <f>P13+Q13+T13+U13+V13+W13+X13+Y13+Z13</f>
        <v>1039784</v>
      </c>
      <c r="P13" s="764">
        <v>62815</v>
      </c>
      <c r="Q13" s="758">
        <f>R13+S13</f>
        <v>688171</v>
      </c>
      <c r="R13" s="765">
        <v>400</v>
      </c>
      <c r="S13" s="765">
        <v>687771</v>
      </c>
      <c r="T13" s="765">
        <v>2900</v>
      </c>
      <c r="U13" s="765">
        <v>4650</v>
      </c>
      <c r="V13" s="765">
        <v>44950</v>
      </c>
      <c r="W13" s="765">
        <v>0</v>
      </c>
      <c r="X13" s="765">
        <v>0</v>
      </c>
      <c r="Y13" s="765">
        <v>0</v>
      </c>
      <c r="Z13" s="760">
        <v>236298</v>
      </c>
      <c r="AA13" s="756">
        <f>AB13+AC13+AF13+AG13+AH13+AI13+AJ13+AK13+AL13</f>
        <v>4051383</v>
      </c>
      <c r="AB13" s="764">
        <v>1095572</v>
      </c>
      <c r="AC13" s="758">
        <f>AD13+AE13</f>
        <v>195001</v>
      </c>
      <c r="AD13" s="765">
        <v>11569</v>
      </c>
      <c r="AE13" s="765">
        <v>183432</v>
      </c>
      <c r="AF13" s="765">
        <v>0</v>
      </c>
      <c r="AG13" s="765">
        <v>1671091</v>
      </c>
      <c r="AH13" s="765">
        <v>0</v>
      </c>
      <c r="AI13" s="765">
        <v>1840</v>
      </c>
      <c r="AJ13" s="765">
        <v>0</v>
      </c>
      <c r="AK13" s="765">
        <v>0</v>
      </c>
      <c r="AL13" s="783">
        <v>1087879</v>
      </c>
      <c r="AM13" s="756">
        <f>AN13+AO13+AR13+AS13+AT13+AU13+AV13+AW13+AX13</f>
        <v>980930</v>
      </c>
      <c r="AN13" s="764">
        <v>208463</v>
      </c>
      <c r="AO13" s="758">
        <f>AP13+AQ13</f>
        <v>64612</v>
      </c>
      <c r="AP13" s="765">
        <v>0</v>
      </c>
      <c r="AQ13" s="765">
        <v>64612</v>
      </c>
      <c r="AR13" s="765">
        <v>0</v>
      </c>
      <c r="AS13" s="765">
        <v>33748</v>
      </c>
      <c r="AT13" s="765">
        <v>267326</v>
      </c>
      <c r="AU13" s="765">
        <v>0</v>
      </c>
      <c r="AV13" s="765">
        <v>0</v>
      </c>
      <c r="AW13" s="765">
        <v>0</v>
      </c>
      <c r="AX13" s="760">
        <v>406781</v>
      </c>
      <c r="AY13" s="756">
        <f>AZ13+BA13+BD13+BE13+BF13+BG13+BH13+BI13+BJ13</f>
        <v>1066038</v>
      </c>
      <c r="AZ13" s="995">
        <v>332467</v>
      </c>
      <c r="BA13" s="758">
        <f>BB13+BC13</f>
        <v>77707</v>
      </c>
      <c r="BB13" s="765"/>
      <c r="BC13" s="765">
        <v>77707</v>
      </c>
      <c r="BD13" s="765">
        <v>450</v>
      </c>
      <c r="BE13" s="765">
        <v>38464</v>
      </c>
      <c r="BF13" s="765">
        <v>142948</v>
      </c>
      <c r="BG13" s="765"/>
      <c r="BH13" s="765"/>
      <c r="BI13" s="765"/>
      <c r="BJ13" s="760">
        <v>474002</v>
      </c>
      <c r="BK13" s="756">
        <f>BL13+BM13+BP13+BQ13+BR13+BS13+BT13+BU13+BV13</f>
        <v>929574</v>
      </c>
      <c r="BL13" s="764">
        <v>292185</v>
      </c>
      <c r="BM13" s="758">
        <f>BN13+BO13</f>
        <v>79465</v>
      </c>
      <c r="BN13" s="765">
        <v>0</v>
      </c>
      <c r="BO13" s="764">
        <v>79465</v>
      </c>
      <c r="BP13" s="765">
        <v>500</v>
      </c>
      <c r="BQ13" s="765">
        <v>62773</v>
      </c>
      <c r="BR13" s="765">
        <v>80264</v>
      </c>
      <c r="BS13" s="765">
        <v>0</v>
      </c>
      <c r="BT13" s="765">
        <v>0</v>
      </c>
      <c r="BU13" s="765">
        <v>0</v>
      </c>
      <c r="BV13" s="760">
        <v>414387</v>
      </c>
      <c r="BW13" s="756">
        <f>BX13+BY13+CB13+CC13+CD13+CE13+CF13+CG13+CH13</f>
        <v>843322</v>
      </c>
      <c r="BX13" s="764">
        <v>225366</v>
      </c>
      <c r="BY13" s="758">
        <f>BZ13+CA13</f>
        <v>96829</v>
      </c>
      <c r="BZ13" s="765">
        <v>0</v>
      </c>
      <c r="CA13" s="765">
        <v>96829</v>
      </c>
      <c r="CB13" s="765">
        <v>200</v>
      </c>
      <c r="CC13" s="765">
        <v>144891</v>
      </c>
      <c r="CD13" s="765">
        <v>28925</v>
      </c>
      <c r="CE13" s="765">
        <v>0</v>
      </c>
      <c r="CF13" s="765">
        <v>0</v>
      </c>
      <c r="CG13" s="765">
        <v>0</v>
      </c>
      <c r="CH13" s="760">
        <v>347111</v>
      </c>
      <c r="CI13" s="756">
        <f>CJ13+CK13+CN13+CO13+CP13+CQ13+CR13+CS13+CT13</f>
        <v>587586</v>
      </c>
      <c r="CJ13" s="764">
        <v>92667</v>
      </c>
      <c r="CK13" s="758">
        <f>CL13+CM13</f>
        <v>63880</v>
      </c>
      <c r="CL13" s="765"/>
      <c r="CM13" s="765">
        <v>63880</v>
      </c>
      <c r="CN13" s="765">
        <v>0</v>
      </c>
      <c r="CO13" s="765">
        <v>25261</v>
      </c>
      <c r="CP13" s="765">
        <v>141441</v>
      </c>
      <c r="CQ13" s="765"/>
      <c r="CR13" s="765"/>
      <c r="CS13" s="765"/>
      <c r="CT13" s="760">
        <v>264337</v>
      </c>
      <c r="CU13" s="756">
        <f>CV13+CW13+CZ13+DA13+DB13+DC13+DD13+DE13+DF13</f>
        <v>4333976</v>
      </c>
      <c r="CV13" s="764">
        <v>248297</v>
      </c>
      <c r="CW13" s="758">
        <f>CX13+CY13</f>
        <v>3210974</v>
      </c>
      <c r="CX13" s="765">
        <v>200</v>
      </c>
      <c r="CY13" s="765">
        <v>3210774</v>
      </c>
      <c r="CZ13" s="765">
        <v>300</v>
      </c>
      <c r="DA13" s="765">
        <v>136411</v>
      </c>
      <c r="DB13" s="765">
        <v>240069</v>
      </c>
      <c r="DC13" s="765">
        <v>0</v>
      </c>
      <c r="DD13" s="765">
        <v>0</v>
      </c>
      <c r="DE13" s="765">
        <v>0</v>
      </c>
      <c r="DF13" s="760">
        <v>497925</v>
      </c>
      <c r="DS13" s="436"/>
    </row>
    <row r="14" spans="1:123" ht="21" customHeight="1">
      <c r="A14" s="480" t="s">
        <v>1</v>
      </c>
      <c r="B14" s="393" t="s">
        <v>132</v>
      </c>
      <c r="C14" s="756">
        <f t="shared" si="3"/>
        <v>160336</v>
      </c>
      <c r="D14" s="757">
        <f t="shared" si="4"/>
        <v>39370</v>
      </c>
      <c r="E14" s="758">
        <f t="shared" si="5"/>
        <v>87071</v>
      </c>
      <c r="F14" s="757">
        <f t="shared" si="2"/>
        <v>0</v>
      </c>
      <c r="G14" s="757">
        <f t="shared" si="2"/>
        <v>87071</v>
      </c>
      <c r="H14" s="757">
        <f t="shared" si="2"/>
        <v>0</v>
      </c>
      <c r="I14" s="757">
        <f t="shared" si="2"/>
        <v>3596</v>
      </c>
      <c r="J14" s="757">
        <f t="shared" si="2"/>
        <v>29049</v>
      </c>
      <c r="K14" s="757">
        <f t="shared" si="2"/>
        <v>0</v>
      </c>
      <c r="L14" s="757">
        <f t="shared" si="2"/>
        <v>0</v>
      </c>
      <c r="M14" s="757">
        <f t="shared" si="2"/>
        <v>0</v>
      </c>
      <c r="N14" s="757">
        <f t="shared" si="2"/>
        <v>1250</v>
      </c>
      <c r="O14" s="756">
        <f>P14+Q14+T14+U14+V14+W14+X14+Y14+Z14</f>
        <v>84437</v>
      </c>
      <c r="P14" s="764">
        <v>3150</v>
      </c>
      <c r="Q14" s="758">
        <f>R14+S14</f>
        <v>51238</v>
      </c>
      <c r="R14" s="765">
        <v>0</v>
      </c>
      <c r="S14" s="765">
        <v>51238</v>
      </c>
      <c r="T14" s="765">
        <v>0</v>
      </c>
      <c r="U14" s="765">
        <v>0</v>
      </c>
      <c r="V14" s="765">
        <v>29049</v>
      </c>
      <c r="W14" s="765">
        <v>0</v>
      </c>
      <c r="X14" s="765">
        <v>0</v>
      </c>
      <c r="Y14" s="765">
        <v>0</v>
      </c>
      <c r="Z14" s="760">
        <v>1000</v>
      </c>
      <c r="AA14" s="756">
        <f>AB14+AC14+AF14+AG14+AH14+AI14+AJ14+AK14+AL14</f>
        <v>38371</v>
      </c>
      <c r="AB14" s="764">
        <v>14039</v>
      </c>
      <c r="AC14" s="758">
        <f>AD14+AE14</f>
        <v>24332</v>
      </c>
      <c r="AD14" s="765">
        <v>0</v>
      </c>
      <c r="AE14" s="765">
        <v>24332</v>
      </c>
      <c r="AF14" s="765">
        <v>0</v>
      </c>
      <c r="AG14" s="765">
        <v>0</v>
      </c>
      <c r="AH14" s="765">
        <v>0</v>
      </c>
      <c r="AI14" s="765">
        <v>0</v>
      </c>
      <c r="AJ14" s="765">
        <v>0</v>
      </c>
      <c r="AK14" s="765">
        <v>0</v>
      </c>
      <c r="AL14" s="760">
        <v>0</v>
      </c>
      <c r="AM14" s="756">
        <f>AN14+AO14+AR14+AS14+AT14+AU14+AV14+AW14+AX14</f>
        <v>6089</v>
      </c>
      <c r="AN14" s="764">
        <v>3012</v>
      </c>
      <c r="AO14" s="758">
        <f>AP14+AQ14</f>
        <v>3077</v>
      </c>
      <c r="AP14" s="765">
        <v>0</v>
      </c>
      <c r="AQ14" s="765">
        <v>3077</v>
      </c>
      <c r="AR14" s="765">
        <v>0</v>
      </c>
      <c r="AS14" s="765">
        <v>0</v>
      </c>
      <c r="AT14" s="765">
        <v>0</v>
      </c>
      <c r="AU14" s="765">
        <v>0</v>
      </c>
      <c r="AV14" s="765">
        <v>0</v>
      </c>
      <c r="AW14" s="765">
        <v>0</v>
      </c>
      <c r="AX14" s="760">
        <v>0</v>
      </c>
      <c r="AY14" s="756">
        <f>AZ14+BA14+BD14+BE14+BF14+BG14+BH14+BI14+BJ14</f>
        <v>11231</v>
      </c>
      <c r="AZ14" s="764">
        <v>7344</v>
      </c>
      <c r="BA14" s="758">
        <f>BB14+BC14</f>
        <v>1575</v>
      </c>
      <c r="BB14" s="765"/>
      <c r="BC14" s="765">
        <v>1575</v>
      </c>
      <c r="BD14" s="765"/>
      <c r="BE14" s="765">
        <v>2112</v>
      </c>
      <c r="BF14" s="765"/>
      <c r="BG14" s="765"/>
      <c r="BH14" s="765"/>
      <c r="BI14" s="765"/>
      <c r="BJ14" s="760">
        <v>200</v>
      </c>
      <c r="BK14" s="756">
        <f>BL14+BM14+BP14+BQ14+BR14+BS14+BT14+BU14+BV14</f>
        <v>4178</v>
      </c>
      <c r="BL14" s="764">
        <v>3478</v>
      </c>
      <c r="BM14" s="758">
        <f>BN14+BO14</f>
        <v>400</v>
      </c>
      <c r="BN14" s="765">
        <v>0</v>
      </c>
      <c r="BO14" s="764">
        <v>400</v>
      </c>
      <c r="BP14" s="765">
        <v>0</v>
      </c>
      <c r="BQ14" s="765">
        <v>300</v>
      </c>
      <c r="BR14" s="765">
        <v>0</v>
      </c>
      <c r="BS14" s="765">
        <v>0</v>
      </c>
      <c r="BT14" s="765">
        <v>0</v>
      </c>
      <c r="BU14" s="765">
        <v>0</v>
      </c>
      <c r="BV14" s="760">
        <v>0</v>
      </c>
      <c r="BW14" s="756">
        <f>BX14+BY14+CB14+CC14+CD14+CE14+CF14+CG14+CH14</f>
        <v>5411</v>
      </c>
      <c r="BX14" s="764">
        <v>4397</v>
      </c>
      <c r="BY14" s="758">
        <f>BZ14+CA14</f>
        <v>1014</v>
      </c>
      <c r="BZ14" s="765">
        <v>0</v>
      </c>
      <c r="CA14" s="765">
        <v>1014</v>
      </c>
      <c r="CB14" s="765">
        <v>0</v>
      </c>
      <c r="CC14" s="765">
        <v>0</v>
      </c>
      <c r="CD14" s="765">
        <v>0</v>
      </c>
      <c r="CE14" s="765">
        <v>0</v>
      </c>
      <c r="CF14" s="765">
        <v>0</v>
      </c>
      <c r="CG14" s="765">
        <v>0</v>
      </c>
      <c r="CH14" s="760">
        <v>0</v>
      </c>
      <c r="CI14" s="756">
        <f>CJ14+CK14+CN14+CO14+CP14+CQ14+CR14+CS14+CT14</f>
        <v>4835</v>
      </c>
      <c r="CJ14" s="764">
        <v>2000</v>
      </c>
      <c r="CK14" s="758">
        <f>CL14+CM14</f>
        <v>2535</v>
      </c>
      <c r="CL14" s="765"/>
      <c r="CM14" s="765">
        <v>2535</v>
      </c>
      <c r="CN14" s="765"/>
      <c r="CO14" s="765">
        <v>300</v>
      </c>
      <c r="CP14" s="765">
        <v>0</v>
      </c>
      <c r="CQ14" s="765"/>
      <c r="CR14" s="765"/>
      <c r="CS14" s="765"/>
      <c r="CT14" s="760"/>
      <c r="CU14" s="756">
        <f>CV14+CW14+CZ14+DA14+DB14+DC14+DD14+DE14+DF14</f>
        <v>5784</v>
      </c>
      <c r="CV14" s="764">
        <v>1950</v>
      </c>
      <c r="CW14" s="758">
        <f>CX14+CY14</f>
        <v>2900</v>
      </c>
      <c r="CX14" s="765">
        <v>0</v>
      </c>
      <c r="CY14" s="765">
        <v>2900</v>
      </c>
      <c r="CZ14" s="765">
        <v>0</v>
      </c>
      <c r="DA14" s="765">
        <v>884</v>
      </c>
      <c r="DB14" s="765">
        <v>0</v>
      </c>
      <c r="DC14" s="765">
        <v>0</v>
      </c>
      <c r="DD14" s="765">
        <v>0</v>
      </c>
      <c r="DE14" s="765">
        <v>0</v>
      </c>
      <c r="DF14" s="760">
        <v>50</v>
      </c>
      <c r="DS14" s="436"/>
    </row>
    <row r="15" spans="1:123" ht="21" customHeight="1">
      <c r="A15" s="480" t="s">
        <v>9</v>
      </c>
      <c r="B15" s="393" t="s">
        <v>133</v>
      </c>
      <c r="C15" s="756">
        <f t="shared" si="3"/>
        <v>0</v>
      </c>
      <c r="D15" s="757">
        <f t="shared" si="4"/>
        <v>0</v>
      </c>
      <c r="E15" s="758">
        <f t="shared" si="5"/>
        <v>0</v>
      </c>
      <c r="F15" s="757">
        <f t="shared" si="2"/>
        <v>0</v>
      </c>
      <c r="G15" s="757">
        <f t="shared" si="2"/>
        <v>0</v>
      </c>
      <c r="H15" s="757">
        <f t="shared" si="2"/>
        <v>0</v>
      </c>
      <c r="I15" s="757">
        <f t="shared" si="2"/>
        <v>0</v>
      </c>
      <c r="J15" s="757">
        <f t="shared" si="2"/>
        <v>0</v>
      </c>
      <c r="K15" s="757">
        <f t="shared" si="2"/>
        <v>0</v>
      </c>
      <c r="L15" s="757">
        <f t="shared" si="2"/>
        <v>0</v>
      </c>
      <c r="M15" s="757">
        <f t="shared" si="2"/>
        <v>0</v>
      </c>
      <c r="N15" s="757">
        <f t="shared" si="2"/>
        <v>0</v>
      </c>
      <c r="O15" s="756">
        <f>P15+Q15+T15+U15+V15+W15+X15+Y15+Z15</f>
        <v>0</v>
      </c>
      <c r="P15" s="764">
        <v>0</v>
      </c>
      <c r="Q15" s="758">
        <f>R15+S15</f>
        <v>0</v>
      </c>
      <c r="R15" s="765">
        <v>0</v>
      </c>
      <c r="S15" s="765">
        <v>0</v>
      </c>
      <c r="T15" s="765">
        <v>0</v>
      </c>
      <c r="U15" s="765">
        <v>0</v>
      </c>
      <c r="V15" s="765">
        <v>0</v>
      </c>
      <c r="W15" s="765">
        <v>0</v>
      </c>
      <c r="X15" s="765">
        <v>0</v>
      </c>
      <c r="Y15" s="765">
        <v>0</v>
      </c>
      <c r="Z15" s="760">
        <v>0</v>
      </c>
      <c r="AA15" s="756">
        <f>AB15+AC15+AF15+AG15+AH15+AI15+AJ15+AK15+AL15</f>
        <v>0</v>
      </c>
      <c r="AB15" s="764">
        <v>0</v>
      </c>
      <c r="AC15" s="758">
        <f>AD15+AE15</f>
        <v>0</v>
      </c>
      <c r="AD15" s="765">
        <v>0</v>
      </c>
      <c r="AE15" s="765">
        <v>0</v>
      </c>
      <c r="AF15" s="765">
        <v>0</v>
      </c>
      <c r="AG15" s="765">
        <v>0</v>
      </c>
      <c r="AH15" s="765">
        <v>0</v>
      </c>
      <c r="AI15" s="765">
        <v>0</v>
      </c>
      <c r="AJ15" s="765">
        <v>0</v>
      </c>
      <c r="AK15" s="765">
        <v>0</v>
      </c>
      <c r="AL15" s="760">
        <v>0</v>
      </c>
      <c r="AM15" s="756">
        <f>AN15+AO15+AR15+AS15+AT15+AU15+AV15+AW15+AX15</f>
        <v>0</v>
      </c>
      <c r="AN15" s="764">
        <v>0</v>
      </c>
      <c r="AO15" s="758">
        <f>AP15+AQ15</f>
        <v>0</v>
      </c>
      <c r="AP15" s="765">
        <v>0</v>
      </c>
      <c r="AQ15" s="765">
        <v>0</v>
      </c>
      <c r="AR15" s="765">
        <v>0</v>
      </c>
      <c r="AS15" s="765">
        <v>0</v>
      </c>
      <c r="AT15" s="765">
        <v>0</v>
      </c>
      <c r="AU15" s="765">
        <v>0</v>
      </c>
      <c r="AV15" s="765">
        <v>0</v>
      </c>
      <c r="AW15" s="765">
        <v>0</v>
      </c>
      <c r="AX15" s="760">
        <v>0</v>
      </c>
      <c r="AY15" s="756">
        <f>AZ15+BA15+BD15+BE15+BF15+BG15+BH15+BI15+BJ15</f>
        <v>0</v>
      </c>
      <c r="AZ15" s="764"/>
      <c r="BA15" s="758">
        <f>BB15+BC15</f>
        <v>0</v>
      </c>
      <c r="BB15" s="765"/>
      <c r="BC15" s="765"/>
      <c r="BD15" s="765"/>
      <c r="BE15" s="765"/>
      <c r="BF15" s="765"/>
      <c r="BG15" s="765"/>
      <c r="BH15" s="765"/>
      <c r="BI15" s="765"/>
      <c r="BJ15" s="760"/>
      <c r="BK15" s="756">
        <f>BL15+BM15+BP15+BQ15+BR15+BS15+BT15+BU15+BV15</f>
        <v>0</v>
      </c>
      <c r="BL15" s="764">
        <v>0</v>
      </c>
      <c r="BM15" s="758">
        <f>BN15+BO15</f>
        <v>0</v>
      </c>
      <c r="BN15" s="765">
        <v>0</v>
      </c>
      <c r="BO15" s="765">
        <v>0</v>
      </c>
      <c r="BP15" s="765">
        <v>0</v>
      </c>
      <c r="BQ15" s="765">
        <v>0</v>
      </c>
      <c r="BR15" s="765">
        <v>0</v>
      </c>
      <c r="BS15" s="765">
        <v>0</v>
      </c>
      <c r="BT15" s="765">
        <v>0</v>
      </c>
      <c r="BU15" s="765">
        <v>0</v>
      </c>
      <c r="BV15" s="760">
        <v>0</v>
      </c>
      <c r="BW15" s="756">
        <f>BX15+BY15+CB15+CC15+CD15+CE15+CF15+CG15+CH15</f>
        <v>0</v>
      </c>
      <c r="BX15" s="764">
        <v>0</v>
      </c>
      <c r="BY15" s="758">
        <f>BZ15+CA15</f>
        <v>0</v>
      </c>
      <c r="BZ15" s="765">
        <v>0</v>
      </c>
      <c r="CA15" s="765">
        <v>0</v>
      </c>
      <c r="CB15" s="765">
        <v>0</v>
      </c>
      <c r="CC15" s="765">
        <v>0</v>
      </c>
      <c r="CD15" s="765">
        <v>0</v>
      </c>
      <c r="CE15" s="765">
        <v>0</v>
      </c>
      <c r="CF15" s="765">
        <v>0</v>
      </c>
      <c r="CG15" s="765">
        <v>0</v>
      </c>
      <c r="CH15" s="760">
        <v>0</v>
      </c>
      <c r="CI15" s="756">
        <f>CJ15+CK15+CN15+CO15+CP15+CQ15+CR15+CS15+CT15</f>
        <v>0</v>
      </c>
      <c r="CJ15" s="764">
        <v>0</v>
      </c>
      <c r="CK15" s="758">
        <f>CL15+CM15</f>
        <v>0</v>
      </c>
      <c r="CL15" s="765"/>
      <c r="CM15" s="765">
        <v>0</v>
      </c>
      <c r="CN15" s="765"/>
      <c r="CO15" s="765">
        <v>0</v>
      </c>
      <c r="CP15" s="765">
        <v>0</v>
      </c>
      <c r="CQ15" s="765"/>
      <c r="CR15" s="765"/>
      <c r="CS15" s="765"/>
      <c r="CT15" s="760"/>
      <c r="CU15" s="756">
        <f>CV15+CW15+CZ15+DA15+DB15+DC15+DD15+DE15+DF15</f>
        <v>0</v>
      </c>
      <c r="CV15" s="764">
        <v>0</v>
      </c>
      <c r="CW15" s="758">
        <f>CX15+CY15</f>
        <v>0</v>
      </c>
      <c r="CX15" s="765">
        <v>0</v>
      </c>
      <c r="CY15" s="765">
        <v>0</v>
      </c>
      <c r="CZ15" s="765">
        <v>0</v>
      </c>
      <c r="DA15" s="765">
        <v>0</v>
      </c>
      <c r="DB15" s="765">
        <v>0</v>
      </c>
      <c r="DC15" s="765">
        <v>0</v>
      </c>
      <c r="DD15" s="765">
        <v>0</v>
      </c>
      <c r="DE15" s="765">
        <v>0</v>
      </c>
      <c r="DF15" s="760">
        <v>0</v>
      </c>
      <c r="DS15" s="436"/>
    </row>
    <row r="16" spans="1:123" ht="21" customHeight="1">
      <c r="A16" s="480" t="s">
        <v>134</v>
      </c>
      <c r="B16" s="393" t="s">
        <v>135</v>
      </c>
      <c r="C16" s="766">
        <f aca="true" t="shared" si="6" ref="C16:BN16">C17+C26</f>
        <v>28236076</v>
      </c>
      <c r="D16" s="766">
        <f t="shared" si="6"/>
        <v>8744860</v>
      </c>
      <c r="E16" s="766">
        <f t="shared" si="6"/>
        <v>9317445</v>
      </c>
      <c r="F16" s="766">
        <f t="shared" si="6"/>
        <v>369272</v>
      </c>
      <c r="G16" s="766">
        <f t="shared" si="6"/>
        <v>8948173</v>
      </c>
      <c r="H16" s="766">
        <f t="shared" si="6"/>
        <v>4350</v>
      </c>
      <c r="I16" s="766">
        <f t="shared" si="6"/>
        <v>3329794</v>
      </c>
      <c r="J16" s="766">
        <f t="shared" si="6"/>
        <v>2965274</v>
      </c>
      <c r="K16" s="766">
        <f t="shared" si="6"/>
        <v>1840</v>
      </c>
      <c r="L16" s="766">
        <f t="shared" si="6"/>
        <v>0</v>
      </c>
      <c r="M16" s="766">
        <f t="shared" si="6"/>
        <v>0</v>
      </c>
      <c r="N16" s="766">
        <f t="shared" si="6"/>
        <v>3872513</v>
      </c>
      <c r="O16" s="756">
        <f>P16+Q16+T16+U16+V16+W16+X16+Y16+Z16</f>
        <v>2262639</v>
      </c>
      <c r="P16" s="766">
        <f t="shared" si="6"/>
        <v>228875</v>
      </c>
      <c r="Q16" s="766">
        <f t="shared" si="6"/>
        <v>1742807</v>
      </c>
      <c r="R16" s="766">
        <f t="shared" si="6"/>
        <v>400</v>
      </c>
      <c r="S16" s="766">
        <f t="shared" si="6"/>
        <v>1742407</v>
      </c>
      <c r="T16" s="766">
        <f t="shared" si="6"/>
        <v>2900</v>
      </c>
      <c r="U16" s="766">
        <f t="shared" si="6"/>
        <v>4650</v>
      </c>
      <c r="V16" s="766">
        <f t="shared" si="6"/>
        <v>46685</v>
      </c>
      <c r="W16" s="766">
        <f t="shared" si="6"/>
        <v>0</v>
      </c>
      <c r="X16" s="766">
        <f t="shared" si="6"/>
        <v>0</v>
      </c>
      <c r="Y16" s="766">
        <f t="shared" si="6"/>
        <v>0</v>
      </c>
      <c r="Z16" s="786">
        <f t="shared" si="6"/>
        <v>236722</v>
      </c>
      <c r="AA16" s="766">
        <f t="shared" si="6"/>
        <v>7993258</v>
      </c>
      <c r="AB16" s="766">
        <f t="shared" si="6"/>
        <v>4013593</v>
      </c>
      <c r="AC16" s="766">
        <f t="shared" si="6"/>
        <v>926776</v>
      </c>
      <c r="AD16" s="766">
        <f t="shared" si="6"/>
        <v>322004</v>
      </c>
      <c r="AE16" s="766">
        <f t="shared" si="6"/>
        <v>604772</v>
      </c>
      <c r="AF16" s="766">
        <f t="shared" si="6"/>
        <v>0</v>
      </c>
      <c r="AG16" s="766">
        <f t="shared" si="6"/>
        <v>1855483</v>
      </c>
      <c r="AH16" s="766">
        <f t="shared" si="6"/>
        <v>0</v>
      </c>
      <c r="AI16" s="766">
        <f t="shared" si="6"/>
        <v>1840</v>
      </c>
      <c r="AJ16" s="766">
        <f t="shared" si="6"/>
        <v>0</v>
      </c>
      <c r="AK16" s="766">
        <f t="shared" si="6"/>
        <v>0</v>
      </c>
      <c r="AL16" s="786">
        <f t="shared" si="6"/>
        <v>1195566</v>
      </c>
      <c r="AM16" s="766">
        <f t="shared" si="6"/>
        <v>2195392</v>
      </c>
      <c r="AN16" s="766">
        <f t="shared" si="6"/>
        <v>680365</v>
      </c>
      <c r="AO16" s="766">
        <f t="shared" si="6"/>
        <v>278547</v>
      </c>
      <c r="AP16" s="766">
        <f t="shared" si="6"/>
        <v>0</v>
      </c>
      <c r="AQ16" s="766">
        <f t="shared" si="6"/>
        <v>278547</v>
      </c>
      <c r="AR16" s="766">
        <f t="shared" si="6"/>
        <v>0</v>
      </c>
      <c r="AS16" s="766">
        <f t="shared" si="6"/>
        <v>164071</v>
      </c>
      <c r="AT16" s="766">
        <f t="shared" si="6"/>
        <v>663801</v>
      </c>
      <c r="AU16" s="766">
        <f t="shared" si="6"/>
        <v>0</v>
      </c>
      <c r="AV16" s="766">
        <f t="shared" si="6"/>
        <v>0</v>
      </c>
      <c r="AW16" s="766">
        <f t="shared" si="6"/>
        <v>0</v>
      </c>
      <c r="AX16" s="786">
        <f t="shared" si="6"/>
        <v>408608</v>
      </c>
      <c r="AY16" s="766">
        <f t="shared" si="6"/>
        <v>1722303</v>
      </c>
      <c r="AZ16" s="766">
        <f t="shared" si="6"/>
        <v>444826</v>
      </c>
      <c r="BA16" s="766">
        <f t="shared" si="6"/>
        <v>509281</v>
      </c>
      <c r="BB16" s="766">
        <f t="shared" si="6"/>
        <v>0</v>
      </c>
      <c r="BC16" s="766">
        <f t="shared" si="6"/>
        <v>509281</v>
      </c>
      <c r="BD16" s="766">
        <f t="shared" si="6"/>
        <v>450</v>
      </c>
      <c r="BE16" s="766">
        <f t="shared" si="6"/>
        <v>68575</v>
      </c>
      <c r="BF16" s="766">
        <f t="shared" si="6"/>
        <v>225369</v>
      </c>
      <c r="BG16" s="766">
        <f t="shared" si="6"/>
        <v>0</v>
      </c>
      <c r="BH16" s="766">
        <f t="shared" si="6"/>
        <v>0</v>
      </c>
      <c r="BI16" s="766">
        <f t="shared" si="6"/>
        <v>0</v>
      </c>
      <c r="BJ16" s="786">
        <f t="shared" si="6"/>
        <v>473802</v>
      </c>
      <c r="BK16" s="766">
        <f t="shared" si="6"/>
        <v>3276878</v>
      </c>
      <c r="BL16" s="766">
        <f t="shared" si="6"/>
        <v>1076085</v>
      </c>
      <c r="BM16" s="766">
        <f t="shared" si="6"/>
        <v>839526</v>
      </c>
      <c r="BN16" s="766">
        <f t="shared" si="6"/>
        <v>46668</v>
      </c>
      <c r="BO16" s="766">
        <f aca="true" t="shared" si="7" ref="BO16:DF16">BO17+BO26</f>
        <v>792858</v>
      </c>
      <c r="BP16" s="766">
        <f t="shared" si="7"/>
        <v>500</v>
      </c>
      <c r="BQ16" s="766">
        <f t="shared" si="7"/>
        <v>217743</v>
      </c>
      <c r="BR16" s="766">
        <f t="shared" si="7"/>
        <v>695803</v>
      </c>
      <c r="BS16" s="766">
        <f t="shared" si="7"/>
        <v>0</v>
      </c>
      <c r="BT16" s="766">
        <f t="shared" si="7"/>
        <v>0</v>
      </c>
      <c r="BU16" s="766">
        <f t="shared" si="7"/>
        <v>0</v>
      </c>
      <c r="BV16" s="786">
        <f t="shared" si="7"/>
        <v>447221</v>
      </c>
      <c r="BW16" s="766">
        <f t="shared" si="7"/>
        <v>2168312</v>
      </c>
      <c r="BX16" s="766">
        <f t="shared" si="7"/>
        <v>809176</v>
      </c>
      <c r="BY16" s="766">
        <f t="shared" si="7"/>
        <v>451551</v>
      </c>
      <c r="BZ16" s="766">
        <f t="shared" si="7"/>
        <v>0</v>
      </c>
      <c r="CA16" s="766">
        <f t="shared" si="7"/>
        <v>451551</v>
      </c>
      <c r="CB16" s="766">
        <f t="shared" si="7"/>
        <v>200</v>
      </c>
      <c r="CC16" s="766">
        <f t="shared" si="7"/>
        <v>299013</v>
      </c>
      <c r="CD16" s="766">
        <f t="shared" si="7"/>
        <v>260141</v>
      </c>
      <c r="CE16" s="766">
        <f t="shared" si="7"/>
        <v>0</v>
      </c>
      <c r="CF16" s="766">
        <f t="shared" si="7"/>
        <v>0</v>
      </c>
      <c r="CG16" s="766">
        <f t="shared" si="7"/>
        <v>0</v>
      </c>
      <c r="CH16" s="786">
        <f t="shared" si="7"/>
        <v>348231</v>
      </c>
      <c r="CI16" s="766">
        <f t="shared" si="7"/>
        <v>1755080</v>
      </c>
      <c r="CJ16" s="766">
        <f t="shared" si="7"/>
        <v>376220</v>
      </c>
      <c r="CK16" s="766">
        <f t="shared" si="7"/>
        <v>604470</v>
      </c>
      <c r="CL16" s="766">
        <f t="shared" si="7"/>
        <v>0</v>
      </c>
      <c r="CM16" s="766">
        <f t="shared" si="7"/>
        <v>604470</v>
      </c>
      <c r="CN16" s="766">
        <f t="shared" si="7"/>
        <v>0</v>
      </c>
      <c r="CO16" s="766">
        <f t="shared" si="7"/>
        <v>235853</v>
      </c>
      <c r="CP16" s="766">
        <f t="shared" si="7"/>
        <v>274199</v>
      </c>
      <c r="CQ16" s="766">
        <f t="shared" si="7"/>
        <v>0</v>
      </c>
      <c r="CR16" s="766">
        <f t="shared" si="7"/>
        <v>0</v>
      </c>
      <c r="CS16" s="766">
        <f t="shared" si="7"/>
        <v>0</v>
      </c>
      <c r="CT16" s="786">
        <f t="shared" si="7"/>
        <v>264338</v>
      </c>
      <c r="CU16" s="766">
        <f t="shared" si="7"/>
        <v>6862214</v>
      </c>
      <c r="CV16" s="766">
        <f t="shared" si="7"/>
        <v>1115720</v>
      </c>
      <c r="CW16" s="766">
        <f t="shared" si="7"/>
        <v>3964487</v>
      </c>
      <c r="CX16" s="766">
        <f t="shared" si="7"/>
        <v>200</v>
      </c>
      <c r="CY16" s="766">
        <f t="shared" si="7"/>
        <v>3964287</v>
      </c>
      <c r="CZ16" s="766">
        <f t="shared" si="7"/>
        <v>300</v>
      </c>
      <c r="DA16" s="766">
        <f t="shared" si="7"/>
        <v>484406</v>
      </c>
      <c r="DB16" s="766">
        <f t="shared" si="7"/>
        <v>799276</v>
      </c>
      <c r="DC16" s="766">
        <f t="shared" si="7"/>
        <v>0</v>
      </c>
      <c r="DD16" s="766">
        <f t="shared" si="7"/>
        <v>0</v>
      </c>
      <c r="DE16" s="766">
        <f t="shared" si="7"/>
        <v>0</v>
      </c>
      <c r="DF16" s="786">
        <f t="shared" si="7"/>
        <v>498025</v>
      </c>
      <c r="DS16" s="437"/>
    </row>
    <row r="17" spans="1:123" ht="21" customHeight="1">
      <c r="A17" s="480" t="s">
        <v>51</v>
      </c>
      <c r="B17" s="417" t="s">
        <v>136</v>
      </c>
      <c r="C17" s="756">
        <f aca="true" t="shared" si="8" ref="C17:BN17">SUM(C18:C25)</f>
        <v>18392314</v>
      </c>
      <c r="D17" s="756">
        <f t="shared" si="8"/>
        <v>6815069</v>
      </c>
      <c r="E17" s="756">
        <f t="shared" si="8"/>
        <v>2356721</v>
      </c>
      <c r="F17" s="756">
        <f t="shared" si="8"/>
        <v>161312</v>
      </c>
      <c r="G17" s="756">
        <f t="shared" si="8"/>
        <v>2195409</v>
      </c>
      <c r="H17" s="756">
        <f t="shared" si="8"/>
        <v>4350</v>
      </c>
      <c r="I17" s="756">
        <f t="shared" si="8"/>
        <v>2927147</v>
      </c>
      <c r="J17" s="756">
        <f t="shared" si="8"/>
        <v>2414674</v>
      </c>
      <c r="K17" s="756">
        <f t="shared" si="8"/>
        <v>1840</v>
      </c>
      <c r="L17" s="756">
        <f t="shared" si="8"/>
        <v>0</v>
      </c>
      <c r="M17" s="756">
        <f t="shared" si="8"/>
        <v>0</v>
      </c>
      <c r="N17" s="756">
        <f t="shared" si="8"/>
        <v>3872513</v>
      </c>
      <c r="O17" s="756">
        <f t="shared" si="8"/>
        <v>1626570</v>
      </c>
      <c r="P17" s="756">
        <f t="shared" si="8"/>
        <v>178170</v>
      </c>
      <c r="Q17" s="756">
        <f t="shared" si="8"/>
        <v>1168844</v>
      </c>
      <c r="R17" s="756">
        <f t="shared" si="8"/>
        <v>400</v>
      </c>
      <c r="S17" s="756">
        <f t="shared" si="8"/>
        <v>1168444</v>
      </c>
      <c r="T17" s="756">
        <f t="shared" si="8"/>
        <v>2900</v>
      </c>
      <c r="U17" s="756">
        <f t="shared" si="8"/>
        <v>4650</v>
      </c>
      <c r="V17" s="756">
        <f t="shared" si="8"/>
        <v>35284</v>
      </c>
      <c r="W17" s="756">
        <f t="shared" si="8"/>
        <v>0</v>
      </c>
      <c r="X17" s="756">
        <f t="shared" si="8"/>
        <v>0</v>
      </c>
      <c r="Y17" s="756">
        <f t="shared" si="8"/>
        <v>0</v>
      </c>
      <c r="Z17" s="756">
        <f t="shared" si="8"/>
        <v>236722</v>
      </c>
      <c r="AA17" s="756">
        <f t="shared" si="8"/>
        <v>7100389</v>
      </c>
      <c r="AB17" s="756">
        <f t="shared" si="8"/>
        <v>3528125</v>
      </c>
      <c r="AC17" s="756">
        <f t="shared" si="8"/>
        <v>530353</v>
      </c>
      <c r="AD17" s="756">
        <f t="shared" si="8"/>
        <v>157512</v>
      </c>
      <c r="AE17" s="756">
        <f t="shared" si="8"/>
        <v>372841</v>
      </c>
      <c r="AF17" s="756">
        <f t="shared" si="8"/>
        <v>0</v>
      </c>
      <c r="AG17" s="756">
        <f t="shared" si="8"/>
        <v>1844505</v>
      </c>
      <c r="AH17" s="756">
        <f t="shared" si="8"/>
        <v>0</v>
      </c>
      <c r="AI17" s="756">
        <f t="shared" si="8"/>
        <v>1840</v>
      </c>
      <c r="AJ17" s="756">
        <f t="shared" si="8"/>
        <v>0</v>
      </c>
      <c r="AK17" s="756">
        <f t="shared" si="8"/>
        <v>0</v>
      </c>
      <c r="AL17" s="756">
        <f t="shared" si="8"/>
        <v>1195566</v>
      </c>
      <c r="AM17" s="756">
        <f t="shared" si="8"/>
        <v>1585410</v>
      </c>
      <c r="AN17" s="756">
        <f t="shared" si="8"/>
        <v>456102</v>
      </c>
      <c r="AO17" s="756">
        <f t="shared" si="8"/>
        <v>60693</v>
      </c>
      <c r="AP17" s="756">
        <f t="shared" si="8"/>
        <v>0</v>
      </c>
      <c r="AQ17" s="756">
        <f t="shared" si="8"/>
        <v>60693</v>
      </c>
      <c r="AR17" s="756">
        <f t="shared" si="8"/>
        <v>0</v>
      </c>
      <c r="AS17" s="756">
        <f t="shared" si="8"/>
        <v>100580</v>
      </c>
      <c r="AT17" s="756">
        <f t="shared" si="8"/>
        <v>559427</v>
      </c>
      <c r="AU17" s="756">
        <f t="shared" si="8"/>
        <v>0</v>
      </c>
      <c r="AV17" s="756">
        <f t="shared" si="8"/>
        <v>0</v>
      </c>
      <c r="AW17" s="756">
        <f t="shared" si="8"/>
        <v>0</v>
      </c>
      <c r="AX17" s="756">
        <f t="shared" si="8"/>
        <v>408608</v>
      </c>
      <c r="AY17" s="756">
        <f t="shared" si="8"/>
        <v>1145440</v>
      </c>
      <c r="AZ17" s="756">
        <f t="shared" si="8"/>
        <v>395307</v>
      </c>
      <c r="BA17" s="756">
        <f t="shared" si="8"/>
        <v>63956</v>
      </c>
      <c r="BB17" s="756">
        <f t="shared" si="8"/>
        <v>0</v>
      </c>
      <c r="BC17" s="756">
        <f t="shared" si="8"/>
        <v>63956</v>
      </c>
      <c r="BD17" s="756">
        <f t="shared" si="8"/>
        <v>450</v>
      </c>
      <c r="BE17" s="756">
        <f t="shared" si="8"/>
        <v>66975</v>
      </c>
      <c r="BF17" s="756">
        <f t="shared" si="8"/>
        <v>144950</v>
      </c>
      <c r="BG17" s="756">
        <f t="shared" si="8"/>
        <v>0</v>
      </c>
      <c r="BH17" s="756">
        <f t="shared" si="8"/>
        <v>0</v>
      </c>
      <c r="BI17" s="756">
        <f t="shared" si="8"/>
        <v>0</v>
      </c>
      <c r="BJ17" s="756">
        <f t="shared" si="8"/>
        <v>473802</v>
      </c>
      <c r="BK17" s="756">
        <f t="shared" si="8"/>
        <v>2113968</v>
      </c>
      <c r="BL17" s="756">
        <f t="shared" si="8"/>
        <v>858561</v>
      </c>
      <c r="BM17" s="756">
        <f t="shared" si="8"/>
        <v>153266</v>
      </c>
      <c r="BN17" s="756">
        <f t="shared" si="8"/>
        <v>3200</v>
      </c>
      <c r="BO17" s="756">
        <f aca="true" t="shared" si="9" ref="BO17:DF17">SUM(BO18:BO25)</f>
        <v>150066</v>
      </c>
      <c r="BP17" s="756">
        <f t="shared" si="9"/>
        <v>500</v>
      </c>
      <c r="BQ17" s="756">
        <f t="shared" si="9"/>
        <v>168467</v>
      </c>
      <c r="BR17" s="756">
        <f t="shared" si="9"/>
        <v>485953</v>
      </c>
      <c r="BS17" s="756">
        <f t="shared" si="9"/>
        <v>0</v>
      </c>
      <c r="BT17" s="756">
        <f t="shared" si="9"/>
        <v>0</v>
      </c>
      <c r="BU17" s="756">
        <f t="shared" si="9"/>
        <v>0</v>
      </c>
      <c r="BV17" s="756">
        <f t="shared" si="9"/>
        <v>447221</v>
      </c>
      <c r="BW17" s="756">
        <f t="shared" si="9"/>
        <v>1521606</v>
      </c>
      <c r="BX17" s="756">
        <f t="shared" si="9"/>
        <v>537182</v>
      </c>
      <c r="BY17" s="756">
        <f t="shared" si="9"/>
        <v>161756</v>
      </c>
      <c r="BZ17" s="756">
        <f t="shared" si="9"/>
        <v>0</v>
      </c>
      <c r="CA17" s="756">
        <f t="shared" si="9"/>
        <v>161756</v>
      </c>
      <c r="CB17" s="756">
        <f t="shared" si="9"/>
        <v>200</v>
      </c>
      <c r="CC17" s="756">
        <f t="shared" si="9"/>
        <v>216096</v>
      </c>
      <c r="CD17" s="756">
        <f t="shared" si="9"/>
        <v>258141</v>
      </c>
      <c r="CE17" s="756">
        <f t="shared" si="9"/>
        <v>0</v>
      </c>
      <c r="CF17" s="756">
        <f t="shared" si="9"/>
        <v>0</v>
      </c>
      <c r="CG17" s="756">
        <f t="shared" si="9"/>
        <v>0</v>
      </c>
      <c r="CH17" s="756">
        <f t="shared" si="9"/>
        <v>348231</v>
      </c>
      <c r="CI17" s="756">
        <f t="shared" si="9"/>
        <v>930120</v>
      </c>
      <c r="CJ17" s="756">
        <f t="shared" si="9"/>
        <v>201012</v>
      </c>
      <c r="CK17" s="756">
        <f t="shared" si="9"/>
        <v>134651</v>
      </c>
      <c r="CL17" s="756">
        <f t="shared" si="9"/>
        <v>0</v>
      </c>
      <c r="CM17" s="756">
        <f t="shared" si="9"/>
        <v>134651</v>
      </c>
      <c r="CN17" s="756">
        <f t="shared" si="9"/>
        <v>0</v>
      </c>
      <c r="CO17" s="756">
        <f t="shared" si="9"/>
        <v>137564</v>
      </c>
      <c r="CP17" s="756">
        <f t="shared" si="9"/>
        <v>192555</v>
      </c>
      <c r="CQ17" s="756">
        <f t="shared" si="9"/>
        <v>0</v>
      </c>
      <c r="CR17" s="756">
        <f t="shared" si="9"/>
        <v>0</v>
      </c>
      <c r="CS17" s="756">
        <f t="shared" si="9"/>
        <v>0</v>
      </c>
      <c r="CT17" s="756">
        <f t="shared" si="9"/>
        <v>264338</v>
      </c>
      <c r="CU17" s="756">
        <f t="shared" si="9"/>
        <v>2368811</v>
      </c>
      <c r="CV17" s="756">
        <f t="shared" si="9"/>
        <v>660610</v>
      </c>
      <c r="CW17" s="756">
        <f t="shared" si="9"/>
        <v>83202</v>
      </c>
      <c r="CX17" s="756">
        <f t="shared" si="9"/>
        <v>200</v>
      </c>
      <c r="CY17" s="756">
        <f t="shared" si="9"/>
        <v>83002</v>
      </c>
      <c r="CZ17" s="756">
        <f t="shared" si="9"/>
        <v>300</v>
      </c>
      <c r="DA17" s="756">
        <f t="shared" si="9"/>
        <v>388310</v>
      </c>
      <c r="DB17" s="756">
        <f t="shared" si="9"/>
        <v>738364</v>
      </c>
      <c r="DC17" s="756">
        <f t="shared" si="9"/>
        <v>0</v>
      </c>
      <c r="DD17" s="756">
        <f t="shared" si="9"/>
        <v>0</v>
      </c>
      <c r="DE17" s="756">
        <f t="shared" si="9"/>
        <v>0</v>
      </c>
      <c r="DF17" s="756">
        <f t="shared" si="9"/>
        <v>498025</v>
      </c>
      <c r="DS17" s="435"/>
    </row>
    <row r="18" spans="1:123" ht="21" customHeight="1">
      <c r="A18" s="479" t="s">
        <v>53</v>
      </c>
      <c r="B18" s="416" t="s">
        <v>137</v>
      </c>
      <c r="C18" s="756">
        <f t="shared" si="3"/>
        <v>6394001</v>
      </c>
      <c r="D18" s="757">
        <f t="shared" si="4"/>
        <v>1257256</v>
      </c>
      <c r="E18" s="758">
        <f t="shared" si="5"/>
        <v>557092</v>
      </c>
      <c r="F18" s="757">
        <f t="shared" si="2"/>
        <v>2767</v>
      </c>
      <c r="G18" s="757">
        <f t="shared" si="2"/>
        <v>554325</v>
      </c>
      <c r="H18" s="757">
        <f t="shared" si="2"/>
        <v>3850</v>
      </c>
      <c r="I18" s="757">
        <f t="shared" si="2"/>
        <v>676196</v>
      </c>
      <c r="J18" s="757">
        <f t="shared" si="2"/>
        <v>417295</v>
      </c>
      <c r="K18" s="757">
        <f t="shared" si="2"/>
        <v>1840</v>
      </c>
      <c r="L18" s="757">
        <f t="shared" si="2"/>
        <v>0</v>
      </c>
      <c r="M18" s="757">
        <f t="shared" si="2"/>
        <v>0</v>
      </c>
      <c r="N18" s="757">
        <f t="shared" si="2"/>
        <v>3480472</v>
      </c>
      <c r="O18" s="756">
        <f aca="true" t="shared" si="10" ref="O18:O26">P18+Q18+T18+U18+V18+W18+X18+Y18+Z18</f>
        <v>372614</v>
      </c>
      <c r="P18" s="767">
        <v>33450</v>
      </c>
      <c r="Q18" s="758">
        <f aca="true" t="shared" si="11" ref="Q18:Q26">R18+S18</f>
        <v>96118</v>
      </c>
      <c r="R18" s="768">
        <v>400</v>
      </c>
      <c r="S18" s="768">
        <v>95718</v>
      </c>
      <c r="T18" s="768">
        <v>2900</v>
      </c>
      <c r="U18" s="768">
        <v>4650</v>
      </c>
      <c r="V18" s="768">
        <v>200</v>
      </c>
      <c r="W18" s="768">
        <v>0</v>
      </c>
      <c r="X18" s="768">
        <v>0</v>
      </c>
      <c r="Y18" s="768">
        <v>0</v>
      </c>
      <c r="Z18" s="760">
        <v>235296</v>
      </c>
      <c r="AA18" s="756">
        <f aca="true" t="shared" si="12" ref="AA18:AA26">AB18+AC18+AF18+AG18+AH18+AI18+AJ18+AK18+AL18</f>
        <v>1885842</v>
      </c>
      <c r="AB18" s="767">
        <v>515415</v>
      </c>
      <c r="AC18" s="758">
        <f aca="true" t="shared" si="13" ref="AC18:AC26">AD18+AE18</f>
        <v>165491</v>
      </c>
      <c r="AD18" s="768">
        <v>2167</v>
      </c>
      <c r="AE18" s="768">
        <v>163324</v>
      </c>
      <c r="AF18" s="768">
        <v>0</v>
      </c>
      <c r="AG18" s="768">
        <v>262641</v>
      </c>
      <c r="AH18" s="768">
        <v>0</v>
      </c>
      <c r="AI18" s="768">
        <v>1840</v>
      </c>
      <c r="AJ18" s="768">
        <v>0</v>
      </c>
      <c r="AK18" s="768">
        <v>0</v>
      </c>
      <c r="AL18" s="760">
        <v>940455</v>
      </c>
      <c r="AM18" s="756">
        <f aca="true" t="shared" si="14" ref="AM18:AM26">AN18+AO18+AR18+AS18+AT18+AU18+AV18+AW18+AX18</f>
        <v>709414</v>
      </c>
      <c r="AN18" s="767">
        <v>105169</v>
      </c>
      <c r="AO18" s="758">
        <f aca="true" t="shared" si="15" ref="AO18:AO26">AP18+AQ18</f>
        <v>11534</v>
      </c>
      <c r="AP18" s="768">
        <v>0</v>
      </c>
      <c r="AQ18" s="768">
        <v>11534</v>
      </c>
      <c r="AR18" s="768">
        <v>0</v>
      </c>
      <c r="AS18" s="808">
        <v>31716</v>
      </c>
      <c r="AT18" s="808">
        <v>162730</v>
      </c>
      <c r="AU18" s="768">
        <v>0</v>
      </c>
      <c r="AV18" s="768">
        <v>0</v>
      </c>
      <c r="AW18" s="768">
        <v>0</v>
      </c>
      <c r="AX18" s="760">
        <v>398265</v>
      </c>
      <c r="AY18" s="756">
        <f aca="true" t="shared" si="16" ref="AY18:AY26">AZ18+BA18+BD18+BE18+BF18+BG18+BH18+BI18+BJ18</f>
        <v>817538</v>
      </c>
      <c r="AZ18" s="767">
        <v>213102</v>
      </c>
      <c r="BA18" s="758">
        <f aca="true" t="shared" si="17" ref="BA18:BA26">BB18+BC18</f>
        <v>56832</v>
      </c>
      <c r="BB18" s="768"/>
      <c r="BC18" s="768">
        <v>56832</v>
      </c>
      <c r="BD18" s="768">
        <v>450</v>
      </c>
      <c r="BE18" s="768">
        <v>56003</v>
      </c>
      <c r="BF18" s="768">
        <v>22642</v>
      </c>
      <c r="BG18" s="768"/>
      <c r="BH18" s="768"/>
      <c r="BI18" s="768"/>
      <c r="BJ18" s="760">
        <v>468509</v>
      </c>
      <c r="BK18" s="756">
        <f aca="true" t="shared" si="18" ref="BK18:BK26">BL18+BM18+BP18+BQ18+BR18+BS18+BT18+BU18+BV18</f>
        <v>823129</v>
      </c>
      <c r="BL18" s="767">
        <v>217546</v>
      </c>
      <c r="BM18" s="758">
        <f aca="true" t="shared" si="19" ref="BM18:BM26">BN18+BO18</f>
        <v>35685</v>
      </c>
      <c r="BN18" s="768">
        <v>0</v>
      </c>
      <c r="BO18" s="768">
        <v>35685</v>
      </c>
      <c r="BP18" s="768">
        <v>0</v>
      </c>
      <c r="BQ18" s="768">
        <v>38500</v>
      </c>
      <c r="BR18" s="768">
        <v>137922</v>
      </c>
      <c r="BS18" s="768">
        <v>0</v>
      </c>
      <c r="BT18" s="768">
        <v>0</v>
      </c>
      <c r="BU18" s="768">
        <v>0</v>
      </c>
      <c r="BV18" s="760">
        <v>393476</v>
      </c>
      <c r="BW18" s="756">
        <f aca="true" t="shared" si="20" ref="BW18:BW26">BX18+BY18+CB18+CC18+CD18+CE18+CF18+CG18+CH18</f>
        <v>630591</v>
      </c>
      <c r="BX18" s="767">
        <v>63100</v>
      </c>
      <c r="BY18" s="758">
        <f aca="true" t="shared" si="21" ref="BY18:BY26">BZ18+CA18</f>
        <v>109629</v>
      </c>
      <c r="BZ18" s="768">
        <v>0</v>
      </c>
      <c r="CA18" s="768">
        <v>109629</v>
      </c>
      <c r="CB18" s="768">
        <v>200</v>
      </c>
      <c r="CC18" s="768">
        <v>125876</v>
      </c>
      <c r="CD18" s="768">
        <v>14763</v>
      </c>
      <c r="CE18" s="768">
        <v>0</v>
      </c>
      <c r="CF18" s="768">
        <v>0</v>
      </c>
      <c r="CG18" s="768">
        <v>0</v>
      </c>
      <c r="CH18" s="760">
        <v>317023</v>
      </c>
      <c r="CI18" s="756">
        <f aca="true" t="shared" si="22" ref="CI18:CI26">CJ18+CK18+CN18+CO18+CP18+CQ18+CR18+CS18+CT18</f>
        <v>381252</v>
      </c>
      <c r="CJ18" s="767">
        <v>34511</v>
      </c>
      <c r="CK18" s="758">
        <f aca="true" t="shared" si="23" ref="CK18:CK26">CL18+CM18</f>
        <v>48750</v>
      </c>
      <c r="CL18" s="768">
        <v>0</v>
      </c>
      <c r="CM18" s="768">
        <v>48750</v>
      </c>
      <c r="CN18" s="768">
        <v>0</v>
      </c>
      <c r="CO18" s="768">
        <v>32609</v>
      </c>
      <c r="CP18" s="768">
        <v>21097</v>
      </c>
      <c r="CQ18" s="768">
        <v>0</v>
      </c>
      <c r="CR18" s="768">
        <v>0</v>
      </c>
      <c r="CS18" s="768">
        <v>0</v>
      </c>
      <c r="CT18" s="760">
        <v>244285</v>
      </c>
      <c r="CU18" s="756">
        <f aca="true" t="shared" si="24" ref="CU18:CU26">CV18+CW18+CZ18+DA18+DB18+DC18+DD18+DE18+DF18</f>
        <v>773621</v>
      </c>
      <c r="CV18" s="767">
        <v>74963</v>
      </c>
      <c r="CW18" s="758">
        <f aca="true" t="shared" si="25" ref="CW18:CW26">CX18+CY18</f>
        <v>33053</v>
      </c>
      <c r="CX18" s="768">
        <v>200</v>
      </c>
      <c r="CY18" s="768">
        <v>32853</v>
      </c>
      <c r="CZ18" s="768">
        <v>300</v>
      </c>
      <c r="DA18" s="768">
        <v>124201</v>
      </c>
      <c r="DB18" s="768">
        <v>57941</v>
      </c>
      <c r="DC18" s="768">
        <v>0</v>
      </c>
      <c r="DD18" s="768">
        <v>0</v>
      </c>
      <c r="DE18" s="768">
        <v>0</v>
      </c>
      <c r="DF18" s="760">
        <v>483163</v>
      </c>
      <c r="DS18" s="404"/>
    </row>
    <row r="19" spans="1:123" ht="21" customHeight="1">
      <c r="A19" s="479" t="s">
        <v>54</v>
      </c>
      <c r="B19" s="416" t="s">
        <v>138</v>
      </c>
      <c r="C19" s="756">
        <f t="shared" si="3"/>
        <v>1459633</v>
      </c>
      <c r="D19" s="757">
        <f t="shared" si="4"/>
        <v>18669</v>
      </c>
      <c r="E19" s="758">
        <f t="shared" si="5"/>
        <v>71808</v>
      </c>
      <c r="F19" s="757">
        <f t="shared" si="2"/>
        <v>21993</v>
      </c>
      <c r="G19" s="757">
        <f t="shared" si="2"/>
        <v>49815</v>
      </c>
      <c r="H19" s="757">
        <f t="shared" si="2"/>
        <v>0</v>
      </c>
      <c r="I19" s="757">
        <f t="shared" si="2"/>
        <v>1368906</v>
      </c>
      <c r="J19" s="757">
        <f t="shared" si="2"/>
        <v>0</v>
      </c>
      <c r="K19" s="757">
        <f t="shared" si="2"/>
        <v>0</v>
      </c>
      <c r="L19" s="757">
        <f t="shared" si="2"/>
        <v>0</v>
      </c>
      <c r="M19" s="757">
        <f t="shared" si="2"/>
        <v>0</v>
      </c>
      <c r="N19" s="757">
        <f t="shared" si="2"/>
        <v>250</v>
      </c>
      <c r="O19" s="756">
        <f t="shared" si="10"/>
        <v>0</v>
      </c>
      <c r="P19" s="767">
        <v>0</v>
      </c>
      <c r="Q19" s="758">
        <f t="shared" si="11"/>
        <v>0</v>
      </c>
      <c r="R19" s="768">
        <v>0</v>
      </c>
      <c r="S19" s="768">
        <v>0</v>
      </c>
      <c r="T19" s="768">
        <v>0</v>
      </c>
      <c r="U19" s="768">
        <v>0</v>
      </c>
      <c r="V19" s="768">
        <v>0</v>
      </c>
      <c r="W19" s="768">
        <v>0</v>
      </c>
      <c r="X19" s="768">
        <v>0</v>
      </c>
      <c r="Y19" s="768">
        <v>0</v>
      </c>
      <c r="Z19" s="760">
        <v>0</v>
      </c>
      <c r="AA19" s="756">
        <f t="shared" si="12"/>
        <v>1434928</v>
      </c>
      <c r="AB19" s="767">
        <v>9402</v>
      </c>
      <c r="AC19" s="758">
        <f t="shared" si="13"/>
        <v>58230</v>
      </c>
      <c r="AD19" s="768">
        <v>21993</v>
      </c>
      <c r="AE19" s="768">
        <v>36237</v>
      </c>
      <c r="AF19" s="768">
        <v>0</v>
      </c>
      <c r="AG19" s="768">
        <v>1367296</v>
      </c>
      <c r="AH19" s="768">
        <v>0</v>
      </c>
      <c r="AI19" s="768">
        <v>0</v>
      </c>
      <c r="AJ19" s="768">
        <v>0</v>
      </c>
      <c r="AK19" s="768">
        <v>0</v>
      </c>
      <c r="AL19" s="760">
        <v>0</v>
      </c>
      <c r="AM19" s="756">
        <f t="shared" si="14"/>
        <v>0</v>
      </c>
      <c r="AN19" s="767">
        <v>0</v>
      </c>
      <c r="AO19" s="758">
        <f t="shared" si="15"/>
        <v>0</v>
      </c>
      <c r="AP19" s="768">
        <v>0</v>
      </c>
      <c r="AQ19" s="768">
        <v>0</v>
      </c>
      <c r="AR19" s="768">
        <v>0</v>
      </c>
      <c r="AS19" s="808">
        <v>0</v>
      </c>
      <c r="AT19" s="808">
        <v>0</v>
      </c>
      <c r="AU19" s="768">
        <v>0</v>
      </c>
      <c r="AV19" s="768">
        <v>0</v>
      </c>
      <c r="AW19" s="768">
        <v>0</v>
      </c>
      <c r="AX19" s="760">
        <v>0</v>
      </c>
      <c r="AY19" s="756">
        <f t="shared" si="16"/>
        <v>700</v>
      </c>
      <c r="AZ19" s="767">
        <v>200</v>
      </c>
      <c r="BA19" s="758">
        <f t="shared" si="17"/>
        <v>200</v>
      </c>
      <c r="BB19" s="768"/>
      <c r="BC19" s="768">
        <v>200</v>
      </c>
      <c r="BD19" s="768"/>
      <c r="BE19" s="768">
        <v>50</v>
      </c>
      <c r="BF19" s="768"/>
      <c r="BG19" s="768"/>
      <c r="BH19" s="768"/>
      <c r="BI19" s="768"/>
      <c r="BJ19" s="760">
        <v>250</v>
      </c>
      <c r="BK19" s="756">
        <f t="shared" si="18"/>
        <v>0</v>
      </c>
      <c r="BL19" s="767">
        <v>0</v>
      </c>
      <c r="BM19" s="758">
        <f t="shared" si="19"/>
        <v>0</v>
      </c>
      <c r="BN19" s="768">
        <v>0</v>
      </c>
      <c r="BO19" s="768">
        <v>0</v>
      </c>
      <c r="BP19" s="768">
        <v>0</v>
      </c>
      <c r="BQ19" s="768">
        <v>0</v>
      </c>
      <c r="BR19" s="768">
        <v>0</v>
      </c>
      <c r="BS19" s="768">
        <v>0</v>
      </c>
      <c r="BT19" s="768">
        <v>0</v>
      </c>
      <c r="BU19" s="768">
        <v>0</v>
      </c>
      <c r="BV19" s="760">
        <v>0</v>
      </c>
      <c r="BW19" s="756">
        <f t="shared" si="20"/>
        <v>2998</v>
      </c>
      <c r="BX19" s="767">
        <v>2398</v>
      </c>
      <c r="BY19" s="758">
        <f t="shared" si="21"/>
        <v>600</v>
      </c>
      <c r="BZ19" s="768">
        <v>0</v>
      </c>
      <c r="CA19" s="768">
        <v>600</v>
      </c>
      <c r="CB19" s="768">
        <v>0</v>
      </c>
      <c r="CC19" s="768">
        <v>0</v>
      </c>
      <c r="CD19" s="768">
        <v>0</v>
      </c>
      <c r="CE19" s="768">
        <v>0</v>
      </c>
      <c r="CF19" s="768">
        <v>0</v>
      </c>
      <c r="CG19" s="768">
        <v>0</v>
      </c>
      <c r="CH19" s="760">
        <v>0</v>
      </c>
      <c r="CI19" s="756">
        <f t="shared" si="22"/>
        <v>21007</v>
      </c>
      <c r="CJ19" s="767">
        <v>6669</v>
      </c>
      <c r="CK19" s="758">
        <f t="shared" si="23"/>
        <v>12778</v>
      </c>
      <c r="CL19" s="768">
        <v>0</v>
      </c>
      <c r="CM19" s="768">
        <v>12778</v>
      </c>
      <c r="CN19" s="768">
        <v>0</v>
      </c>
      <c r="CO19" s="768">
        <v>1560</v>
      </c>
      <c r="CP19" s="768">
        <v>0</v>
      </c>
      <c r="CQ19" s="768">
        <v>0</v>
      </c>
      <c r="CR19" s="768">
        <v>0</v>
      </c>
      <c r="CS19" s="768">
        <v>0</v>
      </c>
      <c r="CT19" s="760">
        <v>0</v>
      </c>
      <c r="CU19" s="756">
        <f t="shared" si="24"/>
        <v>0</v>
      </c>
      <c r="CV19" s="767">
        <v>0</v>
      </c>
      <c r="CW19" s="758">
        <f t="shared" si="25"/>
        <v>0</v>
      </c>
      <c r="CX19" s="768">
        <v>0</v>
      </c>
      <c r="CY19" s="768">
        <v>0</v>
      </c>
      <c r="CZ19" s="768">
        <v>0</v>
      </c>
      <c r="DA19" s="768">
        <v>0</v>
      </c>
      <c r="DB19" s="768">
        <v>0</v>
      </c>
      <c r="DC19" s="768">
        <v>0</v>
      </c>
      <c r="DD19" s="768">
        <v>0</v>
      </c>
      <c r="DE19" s="768">
        <v>0</v>
      </c>
      <c r="DF19" s="760">
        <v>0</v>
      </c>
      <c r="DS19" s="404"/>
    </row>
    <row r="20" spans="1:123" ht="21.75" customHeight="1">
      <c r="A20" s="479" t="s">
        <v>139</v>
      </c>
      <c r="B20" s="416" t="s">
        <v>199</v>
      </c>
      <c r="C20" s="756">
        <f t="shared" si="3"/>
        <v>13472</v>
      </c>
      <c r="D20" s="757">
        <f t="shared" si="4"/>
        <v>0</v>
      </c>
      <c r="E20" s="758">
        <f t="shared" si="5"/>
        <v>13472</v>
      </c>
      <c r="F20" s="757">
        <f t="shared" si="2"/>
        <v>13472</v>
      </c>
      <c r="G20" s="757">
        <f t="shared" si="2"/>
        <v>0</v>
      </c>
      <c r="H20" s="757">
        <f t="shared" si="2"/>
        <v>0</v>
      </c>
      <c r="I20" s="757">
        <f t="shared" si="2"/>
        <v>0</v>
      </c>
      <c r="J20" s="757">
        <f t="shared" si="2"/>
        <v>0</v>
      </c>
      <c r="K20" s="757">
        <f t="shared" si="2"/>
        <v>0</v>
      </c>
      <c r="L20" s="757">
        <f t="shared" si="2"/>
        <v>0</v>
      </c>
      <c r="M20" s="757">
        <f t="shared" si="2"/>
        <v>0</v>
      </c>
      <c r="N20" s="757">
        <f t="shared" si="2"/>
        <v>0</v>
      </c>
      <c r="O20" s="756">
        <f t="shared" si="10"/>
        <v>0</v>
      </c>
      <c r="P20" s="767">
        <v>0</v>
      </c>
      <c r="Q20" s="758">
        <f t="shared" si="11"/>
        <v>0</v>
      </c>
      <c r="R20" s="768">
        <v>0</v>
      </c>
      <c r="S20" s="768">
        <v>0</v>
      </c>
      <c r="T20" s="768">
        <v>0</v>
      </c>
      <c r="U20" s="768">
        <v>0</v>
      </c>
      <c r="V20" s="768">
        <v>0</v>
      </c>
      <c r="W20" s="768">
        <v>0</v>
      </c>
      <c r="X20" s="768">
        <v>0</v>
      </c>
      <c r="Y20" s="768">
        <v>0</v>
      </c>
      <c r="Z20" s="760">
        <v>0</v>
      </c>
      <c r="AA20" s="756">
        <f t="shared" si="12"/>
        <v>13472</v>
      </c>
      <c r="AB20" s="767">
        <v>0</v>
      </c>
      <c r="AC20" s="758">
        <f t="shared" si="13"/>
        <v>13472</v>
      </c>
      <c r="AD20" s="768">
        <v>13472</v>
      </c>
      <c r="AE20" s="768">
        <v>0</v>
      </c>
      <c r="AF20" s="768">
        <v>0</v>
      </c>
      <c r="AG20" s="768">
        <v>0</v>
      </c>
      <c r="AH20" s="768">
        <v>0</v>
      </c>
      <c r="AI20" s="768">
        <v>0</v>
      </c>
      <c r="AJ20" s="768">
        <v>0</v>
      </c>
      <c r="AK20" s="768">
        <v>0</v>
      </c>
      <c r="AL20" s="760">
        <v>0</v>
      </c>
      <c r="AM20" s="756">
        <f t="shared" si="14"/>
        <v>0</v>
      </c>
      <c r="AN20" s="767">
        <v>0</v>
      </c>
      <c r="AO20" s="758">
        <f t="shared" si="15"/>
        <v>0</v>
      </c>
      <c r="AP20" s="768">
        <v>0</v>
      </c>
      <c r="AQ20" s="768">
        <v>0</v>
      </c>
      <c r="AR20" s="768">
        <v>0</v>
      </c>
      <c r="AS20" s="808">
        <v>0</v>
      </c>
      <c r="AT20" s="808">
        <v>0</v>
      </c>
      <c r="AU20" s="768">
        <v>0</v>
      </c>
      <c r="AV20" s="768">
        <v>0</v>
      </c>
      <c r="AW20" s="768">
        <v>0</v>
      </c>
      <c r="AX20" s="760">
        <v>0</v>
      </c>
      <c r="AY20" s="756">
        <f t="shared" si="16"/>
        <v>0</v>
      </c>
      <c r="AZ20" s="767"/>
      <c r="BA20" s="758">
        <f t="shared" si="17"/>
        <v>0</v>
      </c>
      <c r="BB20" s="768"/>
      <c r="BC20" s="768"/>
      <c r="BD20" s="768"/>
      <c r="BE20" s="768"/>
      <c r="BF20" s="768"/>
      <c r="BG20" s="768"/>
      <c r="BH20" s="768"/>
      <c r="BI20" s="768"/>
      <c r="BJ20" s="760"/>
      <c r="BK20" s="756">
        <f>BL20+BM20+BP20+BQ20+BR20+BS20+BT20+BU20+BV20</f>
        <v>0</v>
      </c>
      <c r="BL20" s="767">
        <v>0</v>
      </c>
      <c r="BM20" s="758">
        <f t="shared" si="19"/>
        <v>0</v>
      </c>
      <c r="BN20" s="768">
        <v>0</v>
      </c>
      <c r="BO20" s="768">
        <v>0</v>
      </c>
      <c r="BP20" s="768">
        <v>0</v>
      </c>
      <c r="BQ20" s="768">
        <v>0</v>
      </c>
      <c r="BR20" s="768">
        <v>0</v>
      </c>
      <c r="BS20" s="768">
        <v>0</v>
      </c>
      <c r="BT20" s="768">
        <v>0</v>
      </c>
      <c r="BU20" s="768">
        <v>0</v>
      </c>
      <c r="BV20" s="760">
        <v>0</v>
      </c>
      <c r="BW20" s="756">
        <f t="shared" si="20"/>
        <v>0</v>
      </c>
      <c r="BX20" s="767">
        <v>0</v>
      </c>
      <c r="BY20" s="758">
        <f t="shared" si="21"/>
        <v>0</v>
      </c>
      <c r="BZ20" s="768">
        <v>0</v>
      </c>
      <c r="CA20" s="768">
        <v>0</v>
      </c>
      <c r="CB20" s="768">
        <v>0</v>
      </c>
      <c r="CC20" s="768">
        <v>0</v>
      </c>
      <c r="CD20" s="768">
        <v>0</v>
      </c>
      <c r="CE20" s="768">
        <v>0</v>
      </c>
      <c r="CF20" s="768">
        <v>0</v>
      </c>
      <c r="CG20" s="768">
        <v>0</v>
      </c>
      <c r="CH20" s="760">
        <v>0</v>
      </c>
      <c r="CI20" s="756">
        <f t="shared" si="22"/>
        <v>0</v>
      </c>
      <c r="CJ20" s="767"/>
      <c r="CK20" s="758">
        <f t="shared" si="23"/>
        <v>0</v>
      </c>
      <c r="CL20" s="768"/>
      <c r="CM20" s="768">
        <v>0</v>
      </c>
      <c r="CN20" s="768"/>
      <c r="CO20" s="768"/>
      <c r="CP20" s="768"/>
      <c r="CQ20" s="768"/>
      <c r="CR20" s="768"/>
      <c r="CS20" s="768"/>
      <c r="CT20" s="760"/>
      <c r="CU20" s="756">
        <f t="shared" si="24"/>
        <v>0</v>
      </c>
      <c r="CV20" s="767">
        <v>0</v>
      </c>
      <c r="CW20" s="758">
        <f t="shared" si="25"/>
        <v>0</v>
      </c>
      <c r="CX20" s="768">
        <v>0</v>
      </c>
      <c r="CY20" s="768">
        <v>0</v>
      </c>
      <c r="CZ20" s="768">
        <v>0</v>
      </c>
      <c r="DA20" s="768">
        <v>0</v>
      </c>
      <c r="DB20" s="768">
        <v>0</v>
      </c>
      <c r="DC20" s="768">
        <v>0</v>
      </c>
      <c r="DD20" s="768">
        <v>0</v>
      </c>
      <c r="DE20" s="768">
        <v>0</v>
      </c>
      <c r="DF20" s="760">
        <v>0</v>
      </c>
      <c r="DS20" s="404"/>
    </row>
    <row r="21" spans="1:123" ht="15.75">
      <c r="A21" s="479" t="s">
        <v>141</v>
      </c>
      <c r="B21" s="416" t="s">
        <v>140</v>
      </c>
      <c r="C21" s="756">
        <f t="shared" si="3"/>
        <v>10454393</v>
      </c>
      <c r="D21" s="757">
        <f t="shared" si="4"/>
        <v>5483171</v>
      </c>
      <c r="E21" s="758">
        <f t="shared" si="5"/>
        <v>1714349</v>
      </c>
      <c r="F21" s="757">
        <f t="shared" si="2"/>
        <v>123080</v>
      </c>
      <c r="G21" s="757">
        <f t="shared" si="2"/>
        <v>1591269</v>
      </c>
      <c r="H21" s="757">
        <f t="shared" si="2"/>
        <v>500</v>
      </c>
      <c r="I21" s="757">
        <f t="shared" si="2"/>
        <v>867203</v>
      </c>
      <c r="J21" s="757">
        <f t="shared" si="2"/>
        <v>1997379</v>
      </c>
      <c r="K21" s="757">
        <f t="shared" si="2"/>
        <v>0</v>
      </c>
      <c r="L21" s="757">
        <f t="shared" si="2"/>
        <v>0</v>
      </c>
      <c r="M21" s="757">
        <f t="shared" si="2"/>
        <v>0</v>
      </c>
      <c r="N21" s="757">
        <f t="shared" si="2"/>
        <v>391791</v>
      </c>
      <c r="O21" s="756">
        <f t="shared" si="10"/>
        <v>1230483</v>
      </c>
      <c r="P21" s="767">
        <v>121247</v>
      </c>
      <c r="Q21" s="758">
        <f t="shared" si="11"/>
        <v>1072726</v>
      </c>
      <c r="R21" s="768">
        <v>0</v>
      </c>
      <c r="S21" s="768">
        <v>1072726</v>
      </c>
      <c r="T21" s="768">
        <v>0</v>
      </c>
      <c r="U21" s="768">
        <v>0</v>
      </c>
      <c r="V21" s="768">
        <v>35084</v>
      </c>
      <c r="W21" s="768">
        <v>0</v>
      </c>
      <c r="X21" s="768">
        <v>0</v>
      </c>
      <c r="Y21" s="768">
        <v>0</v>
      </c>
      <c r="Z21" s="760">
        <v>1426</v>
      </c>
      <c r="AA21" s="756">
        <f t="shared" si="12"/>
        <v>3733647</v>
      </c>
      <c r="AB21" s="767">
        <v>2970808</v>
      </c>
      <c r="AC21" s="758">
        <f t="shared" si="13"/>
        <v>293160</v>
      </c>
      <c r="AD21" s="768">
        <v>119880</v>
      </c>
      <c r="AE21" s="768">
        <v>173280</v>
      </c>
      <c r="AF21" s="768">
        <v>0</v>
      </c>
      <c r="AG21" s="768">
        <v>214568</v>
      </c>
      <c r="AH21" s="768">
        <v>0</v>
      </c>
      <c r="AI21" s="768">
        <v>0</v>
      </c>
      <c r="AJ21" s="768">
        <v>0</v>
      </c>
      <c r="AK21" s="768">
        <v>0</v>
      </c>
      <c r="AL21" s="760">
        <v>255111</v>
      </c>
      <c r="AM21" s="756">
        <f t="shared" si="14"/>
        <v>875996</v>
      </c>
      <c r="AN21" s="767">
        <v>350933</v>
      </c>
      <c r="AO21" s="758">
        <f t="shared" si="15"/>
        <v>49159</v>
      </c>
      <c r="AP21" s="768">
        <v>0</v>
      </c>
      <c r="AQ21" s="768">
        <v>49159</v>
      </c>
      <c r="AR21" s="768">
        <v>0</v>
      </c>
      <c r="AS21" s="808">
        <v>68864</v>
      </c>
      <c r="AT21" s="808">
        <v>396697</v>
      </c>
      <c r="AU21" s="768">
        <v>0</v>
      </c>
      <c r="AV21" s="768">
        <v>0</v>
      </c>
      <c r="AW21" s="768">
        <v>0</v>
      </c>
      <c r="AX21" s="760">
        <v>10343</v>
      </c>
      <c r="AY21" s="756">
        <f t="shared" si="16"/>
        <v>327202</v>
      </c>
      <c r="AZ21" s="767">
        <v>182005</v>
      </c>
      <c r="BA21" s="758">
        <f t="shared" si="17"/>
        <v>6924</v>
      </c>
      <c r="BB21" s="768">
        <v>0</v>
      </c>
      <c r="BC21" s="768">
        <v>6924</v>
      </c>
      <c r="BD21" s="768">
        <v>0</v>
      </c>
      <c r="BE21" s="768">
        <v>10922</v>
      </c>
      <c r="BF21" s="768">
        <v>122308</v>
      </c>
      <c r="BG21" s="768">
        <v>0</v>
      </c>
      <c r="BH21" s="768">
        <v>0</v>
      </c>
      <c r="BI21" s="768">
        <v>0</v>
      </c>
      <c r="BJ21" s="760">
        <v>5043</v>
      </c>
      <c r="BK21" s="756">
        <f t="shared" si="18"/>
        <v>1290839</v>
      </c>
      <c r="BL21" s="767">
        <v>641015</v>
      </c>
      <c r="BM21" s="758">
        <f t="shared" si="19"/>
        <v>117581</v>
      </c>
      <c r="BN21" s="768">
        <v>3200</v>
      </c>
      <c r="BO21" s="767">
        <v>114381</v>
      </c>
      <c r="BP21" s="768">
        <v>500</v>
      </c>
      <c r="BQ21" s="768">
        <v>129967</v>
      </c>
      <c r="BR21" s="768">
        <v>348031</v>
      </c>
      <c r="BS21" s="768">
        <v>0</v>
      </c>
      <c r="BT21" s="768">
        <v>0</v>
      </c>
      <c r="BU21" s="768">
        <v>0</v>
      </c>
      <c r="BV21" s="760">
        <v>53745</v>
      </c>
      <c r="BW21" s="756">
        <f t="shared" si="20"/>
        <v>888017</v>
      </c>
      <c r="BX21" s="767">
        <v>471684</v>
      </c>
      <c r="BY21" s="758">
        <f t="shared" si="21"/>
        <v>51527</v>
      </c>
      <c r="BZ21" s="768">
        <v>0</v>
      </c>
      <c r="CA21" s="768">
        <v>51527</v>
      </c>
      <c r="CB21" s="768">
        <v>0</v>
      </c>
      <c r="CC21" s="768">
        <v>90220</v>
      </c>
      <c r="CD21" s="768">
        <v>243378</v>
      </c>
      <c r="CE21" s="768">
        <v>0</v>
      </c>
      <c r="CF21" s="768">
        <v>0</v>
      </c>
      <c r="CG21" s="768">
        <v>0</v>
      </c>
      <c r="CH21" s="760">
        <v>31208</v>
      </c>
      <c r="CI21" s="756">
        <f t="shared" si="22"/>
        <v>513019</v>
      </c>
      <c r="CJ21" s="767">
        <v>159832</v>
      </c>
      <c r="CK21" s="758">
        <f t="shared" si="23"/>
        <v>73123</v>
      </c>
      <c r="CL21" s="768">
        <v>0</v>
      </c>
      <c r="CM21" s="768">
        <v>73123</v>
      </c>
      <c r="CN21" s="768">
        <v>0</v>
      </c>
      <c r="CO21" s="768">
        <v>88553</v>
      </c>
      <c r="CP21" s="768">
        <v>171458</v>
      </c>
      <c r="CQ21" s="768">
        <v>0</v>
      </c>
      <c r="CR21" s="768">
        <v>0</v>
      </c>
      <c r="CS21" s="768">
        <v>0</v>
      </c>
      <c r="CT21" s="760">
        <v>20053</v>
      </c>
      <c r="CU21" s="756">
        <f t="shared" si="24"/>
        <v>1595190</v>
      </c>
      <c r="CV21" s="767">
        <v>585647</v>
      </c>
      <c r="CW21" s="758">
        <f t="shared" si="25"/>
        <v>50149</v>
      </c>
      <c r="CX21" s="768">
        <v>0</v>
      </c>
      <c r="CY21" s="768">
        <v>50149</v>
      </c>
      <c r="CZ21" s="768">
        <v>0</v>
      </c>
      <c r="DA21" s="768">
        <v>264109</v>
      </c>
      <c r="DB21" s="768">
        <v>680423</v>
      </c>
      <c r="DC21" s="768">
        <v>0</v>
      </c>
      <c r="DD21" s="768">
        <v>0</v>
      </c>
      <c r="DE21" s="768">
        <v>0</v>
      </c>
      <c r="DF21" s="760">
        <v>14862</v>
      </c>
      <c r="DS21" s="404"/>
    </row>
    <row r="22" spans="1:123" ht="21" customHeight="1">
      <c r="A22" s="479" t="s">
        <v>143</v>
      </c>
      <c r="B22" s="416" t="s">
        <v>142</v>
      </c>
      <c r="C22" s="756">
        <f t="shared" si="3"/>
        <v>0</v>
      </c>
      <c r="D22" s="757">
        <f t="shared" si="4"/>
        <v>0</v>
      </c>
      <c r="E22" s="758">
        <f t="shared" si="5"/>
        <v>0</v>
      </c>
      <c r="F22" s="757">
        <f t="shared" si="2"/>
        <v>0</v>
      </c>
      <c r="G22" s="757">
        <f t="shared" si="2"/>
        <v>0</v>
      </c>
      <c r="H22" s="757">
        <f t="shared" si="2"/>
        <v>0</v>
      </c>
      <c r="I22" s="757">
        <f t="shared" si="2"/>
        <v>0</v>
      </c>
      <c r="J22" s="757">
        <f t="shared" si="2"/>
        <v>0</v>
      </c>
      <c r="K22" s="757">
        <f t="shared" si="2"/>
        <v>0</v>
      </c>
      <c r="L22" s="757">
        <f t="shared" si="2"/>
        <v>0</v>
      </c>
      <c r="M22" s="757">
        <f t="shared" si="2"/>
        <v>0</v>
      </c>
      <c r="N22" s="757">
        <f t="shared" si="2"/>
        <v>0</v>
      </c>
      <c r="O22" s="756">
        <f t="shared" si="10"/>
        <v>0</v>
      </c>
      <c r="P22" s="764">
        <v>0</v>
      </c>
      <c r="Q22" s="758">
        <f t="shared" si="11"/>
        <v>0</v>
      </c>
      <c r="R22" s="765">
        <v>0</v>
      </c>
      <c r="S22" s="765">
        <v>0</v>
      </c>
      <c r="T22" s="765">
        <v>0</v>
      </c>
      <c r="U22" s="765">
        <v>0</v>
      </c>
      <c r="V22" s="765">
        <v>0</v>
      </c>
      <c r="W22" s="765">
        <v>0</v>
      </c>
      <c r="X22" s="765">
        <v>0</v>
      </c>
      <c r="Y22" s="765">
        <v>0</v>
      </c>
      <c r="Z22" s="760">
        <v>0</v>
      </c>
      <c r="AA22" s="756">
        <f t="shared" si="12"/>
        <v>0</v>
      </c>
      <c r="AB22" s="764">
        <v>0</v>
      </c>
      <c r="AC22" s="758">
        <f t="shared" si="13"/>
        <v>0</v>
      </c>
      <c r="AD22" s="765">
        <v>0</v>
      </c>
      <c r="AE22" s="765">
        <v>0</v>
      </c>
      <c r="AF22" s="765">
        <v>0</v>
      </c>
      <c r="AG22" s="765">
        <v>0</v>
      </c>
      <c r="AH22" s="765">
        <v>0</v>
      </c>
      <c r="AI22" s="765">
        <v>0</v>
      </c>
      <c r="AJ22" s="765">
        <v>0</v>
      </c>
      <c r="AK22" s="765">
        <v>0</v>
      </c>
      <c r="AL22" s="760">
        <v>0</v>
      </c>
      <c r="AM22" s="756">
        <f t="shared" si="14"/>
        <v>0</v>
      </c>
      <c r="AN22" s="764">
        <v>0</v>
      </c>
      <c r="AO22" s="758">
        <f t="shared" si="15"/>
        <v>0</v>
      </c>
      <c r="AP22" s="765">
        <v>0</v>
      </c>
      <c r="AQ22" s="765">
        <v>0</v>
      </c>
      <c r="AR22" s="765">
        <v>0</v>
      </c>
      <c r="AS22" s="809">
        <v>0</v>
      </c>
      <c r="AT22" s="809">
        <v>0</v>
      </c>
      <c r="AU22" s="765">
        <v>0</v>
      </c>
      <c r="AV22" s="765">
        <v>0</v>
      </c>
      <c r="AW22" s="765">
        <v>0</v>
      </c>
      <c r="AX22" s="760">
        <v>0</v>
      </c>
      <c r="AY22" s="756">
        <f t="shared" si="16"/>
        <v>0</v>
      </c>
      <c r="AZ22" s="764">
        <v>0</v>
      </c>
      <c r="BA22" s="758">
        <f t="shared" si="17"/>
        <v>0</v>
      </c>
      <c r="BB22" s="765"/>
      <c r="BC22" s="765">
        <v>0</v>
      </c>
      <c r="BD22" s="765"/>
      <c r="BE22" s="765"/>
      <c r="BF22" s="765">
        <v>0</v>
      </c>
      <c r="BG22" s="765"/>
      <c r="BH22" s="765"/>
      <c r="BI22" s="765"/>
      <c r="BJ22" s="760"/>
      <c r="BK22" s="756">
        <f t="shared" si="18"/>
        <v>0</v>
      </c>
      <c r="BL22" s="764">
        <v>0</v>
      </c>
      <c r="BM22" s="758">
        <f t="shared" si="19"/>
        <v>0</v>
      </c>
      <c r="BN22" s="765">
        <v>0</v>
      </c>
      <c r="BO22" s="765">
        <v>0</v>
      </c>
      <c r="BP22" s="765">
        <v>0</v>
      </c>
      <c r="BQ22" s="765">
        <v>0</v>
      </c>
      <c r="BR22" s="765">
        <v>0</v>
      </c>
      <c r="BS22" s="765">
        <v>0</v>
      </c>
      <c r="BT22" s="765">
        <v>0</v>
      </c>
      <c r="BU22" s="765">
        <v>0</v>
      </c>
      <c r="BV22" s="760">
        <v>0</v>
      </c>
      <c r="BW22" s="756">
        <f t="shared" si="20"/>
        <v>0</v>
      </c>
      <c r="BX22" s="764">
        <v>0</v>
      </c>
      <c r="BY22" s="758">
        <f t="shared" si="21"/>
        <v>0</v>
      </c>
      <c r="BZ22" s="765">
        <v>0</v>
      </c>
      <c r="CA22" s="765">
        <v>0</v>
      </c>
      <c r="CB22" s="765">
        <v>0</v>
      </c>
      <c r="CC22" s="765">
        <v>0</v>
      </c>
      <c r="CD22" s="765">
        <v>0</v>
      </c>
      <c r="CE22" s="765">
        <v>0</v>
      </c>
      <c r="CF22" s="765">
        <v>0</v>
      </c>
      <c r="CG22" s="765">
        <v>0</v>
      </c>
      <c r="CH22" s="760">
        <v>0</v>
      </c>
      <c r="CI22" s="756">
        <f t="shared" si="22"/>
        <v>0</v>
      </c>
      <c r="CJ22" s="764">
        <v>0</v>
      </c>
      <c r="CK22" s="758">
        <f t="shared" si="23"/>
        <v>0</v>
      </c>
      <c r="CL22" s="765"/>
      <c r="CM22" s="765">
        <v>0</v>
      </c>
      <c r="CN22" s="765"/>
      <c r="CO22" s="765"/>
      <c r="CP22" s="765"/>
      <c r="CQ22" s="765"/>
      <c r="CR22" s="765"/>
      <c r="CS22" s="765"/>
      <c r="CT22" s="760"/>
      <c r="CU22" s="756">
        <f t="shared" si="24"/>
        <v>0</v>
      </c>
      <c r="CV22" s="764">
        <v>0</v>
      </c>
      <c r="CW22" s="758">
        <f t="shared" si="25"/>
        <v>0</v>
      </c>
      <c r="CX22" s="765">
        <v>0</v>
      </c>
      <c r="CY22" s="765">
        <v>0</v>
      </c>
      <c r="CZ22" s="765">
        <v>0</v>
      </c>
      <c r="DA22" s="765">
        <v>0</v>
      </c>
      <c r="DB22" s="765">
        <v>0</v>
      </c>
      <c r="DC22" s="765">
        <v>0</v>
      </c>
      <c r="DD22" s="765">
        <v>0</v>
      </c>
      <c r="DE22" s="765">
        <v>0</v>
      </c>
      <c r="DF22" s="760">
        <v>0</v>
      </c>
      <c r="DS22" s="404"/>
    </row>
    <row r="23" spans="1:123" ht="21" customHeight="1">
      <c r="A23" s="479" t="s">
        <v>145</v>
      </c>
      <c r="B23" s="416" t="s">
        <v>144</v>
      </c>
      <c r="C23" s="756">
        <f t="shared" si="3"/>
        <v>55973</v>
      </c>
      <c r="D23" s="757">
        <f t="shared" si="4"/>
        <v>55973</v>
      </c>
      <c r="E23" s="758">
        <f t="shared" si="5"/>
        <v>0</v>
      </c>
      <c r="F23" s="757">
        <f t="shared" si="2"/>
        <v>0</v>
      </c>
      <c r="G23" s="757">
        <f t="shared" si="2"/>
        <v>0</v>
      </c>
      <c r="H23" s="757">
        <f t="shared" si="2"/>
        <v>0</v>
      </c>
      <c r="I23" s="757">
        <f t="shared" si="2"/>
        <v>0</v>
      </c>
      <c r="J23" s="757">
        <f t="shared" si="2"/>
        <v>0</v>
      </c>
      <c r="K23" s="757">
        <f t="shared" si="2"/>
        <v>0</v>
      </c>
      <c r="L23" s="757">
        <f t="shared" si="2"/>
        <v>0</v>
      </c>
      <c r="M23" s="757">
        <f t="shared" si="2"/>
        <v>0</v>
      </c>
      <c r="N23" s="757">
        <f t="shared" si="2"/>
        <v>0</v>
      </c>
      <c r="O23" s="756">
        <f t="shared" si="10"/>
        <v>23473</v>
      </c>
      <c r="P23" s="767">
        <v>23473</v>
      </c>
      <c r="Q23" s="758">
        <f t="shared" si="11"/>
        <v>0</v>
      </c>
      <c r="R23" s="768">
        <v>0</v>
      </c>
      <c r="S23" s="768">
        <v>0</v>
      </c>
      <c r="T23" s="768">
        <v>0</v>
      </c>
      <c r="U23" s="768">
        <v>0</v>
      </c>
      <c r="V23" s="768">
        <v>0</v>
      </c>
      <c r="W23" s="768">
        <v>0</v>
      </c>
      <c r="X23" s="768">
        <v>0</v>
      </c>
      <c r="Y23" s="768">
        <v>0</v>
      </c>
      <c r="Z23" s="760">
        <v>0</v>
      </c>
      <c r="AA23" s="756">
        <f t="shared" si="12"/>
        <v>32500</v>
      </c>
      <c r="AB23" s="767">
        <v>32500</v>
      </c>
      <c r="AC23" s="758">
        <f t="shared" si="13"/>
        <v>0</v>
      </c>
      <c r="AD23" s="768">
        <v>0</v>
      </c>
      <c r="AE23" s="768">
        <v>0</v>
      </c>
      <c r="AF23" s="768">
        <v>0</v>
      </c>
      <c r="AG23" s="768">
        <v>0</v>
      </c>
      <c r="AH23" s="768">
        <v>0</v>
      </c>
      <c r="AI23" s="768">
        <v>0</v>
      </c>
      <c r="AJ23" s="768">
        <v>0</v>
      </c>
      <c r="AK23" s="768">
        <v>0</v>
      </c>
      <c r="AL23" s="760">
        <v>0</v>
      </c>
      <c r="AM23" s="756">
        <f t="shared" si="14"/>
        <v>0</v>
      </c>
      <c r="AN23" s="767">
        <v>0</v>
      </c>
      <c r="AO23" s="758">
        <f t="shared" si="15"/>
        <v>0</v>
      </c>
      <c r="AP23" s="768">
        <v>0</v>
      </c>
      <c r="AQ23" s="768">
        <v>0</v>
      </c>
      <c r="AR23" s="768">
        <v>0</v>
      </c>
      <c r="AS23" s="808">
        <v>0</v>
      </c>
      <c r="AT23" s="808">
        <v>0</v>
      </c>
      <c r="AU23" s="768">
        <v>0</v>
      </c>
      <c r="AV23" s="768">
        <v>0</v>
      </c>
      <c r="AW23" s="768">
        <v>0</v>
      </c>
      <c r="AX23" s="760">
        <v>0</v>
      </c>
      <c r="AY23" s="756">
        <f t="shared" si="16"/>
        <v>0</v>
      </c>
      <c r="AZ23" s="767"/>
      <c r="BA23" s="758">
        <f t="shared" si="17"/>
        <v>0</v>
      </c>
      <c r="BB23" s="768"/>
      <c r="BC23" s="768"/>
      <c r="BD23" s="768"/>
      <c r="BE23" s="768"/>
      <c r="BF23" s="768"/>
      <c r="BG23" s="768"/>
      <c r="BH23" s="768"/>
      <c r="BI23" s="768"/>
      <c r="BJ23" s="760"/>
      <c r="BK23" s="756">
        <f t="shared" si="18"/>
        <v>0</v>
      </c>
      <c r="BL23" s="767">
        <v>0</v>
      </c>
      <c r="BM23" s="758">
        <f t="shared" si="19"/>
        <v>0</v>
      </c>
      <c r="BN23" s="768">
        <v>0</v>
      </c>
      <c r="BO23" s="768">
        <v>0</v>
      </c>
      <c r="BP23" s="768">
        <v>0</v>
      </c>
      <c r="BQ23" s="768">
        <v>0</v>
      </c>
      <c r="BR23" s="768">
        <v>0</v>
      </c>
      <c r="BS23" s="768">
        <v>0</v>
      </c>
      <c r="BT23" s="768">
        <v>0</v>
      </c>
      <c r="BU23" s="768">
        <v>0</v>
      </c>
      <c r="BV23" s="760">
        <v>0</v>
      </c>
      <c r="BW23" s="756">
        <f t="shared" si="20"/>
        <v>0</v>
      </c>
      <c r="BX23" s="767">
        <v>0</v>
      </c>
      <c r="BY23" s="758">
        <f t="shared" si="21"/>
        <v>0</v>
      </c>
      <c r="BZ23" s="768">
        <v>0</v>
      </c>
      <c r="CA23" s="768">
        <v>0</v>
      </c>
      <c r="CB23" s="768">
        <v>0</v>
      </c>
      <c r="CC23" s="768">
        <v>0</v>
      </c>
      <c r="CD23" s="768">
        <v>0</v>
      </c>
      <c r="CE23" s="768">
        <v>0</v>
      </c>
      <c r="CF23" s="768">
        <v>0</v>
      </c>
      <c r="CG23" s="768">
        <v>0</v>
      </c>
      <c r="CH23" s="760">
        <v>0</v>
      </c>
      <c r="CI23" s="756">
        <f t="shared" si="22"/>
        <v>0</v>
      </c>
      <c r="CJ23" s="767"/>
      <c r="CK23" s="758">
        <f t="shared" si="23"/>
        <v>0</v>
      </c>
      <c r="CL23" s="768"/>
      <c r="CM23" s="768">
        <v>0</v>
      </c>
      <c r="CN23" s="768"/>
      <c r="CO23" s="768"/>
      <c r="CP23" s="768"/>
      <c r="CQ23" s="768"/>
      <c r="CR23" s="768"/>
      <c r="CS23" s="768"/>
      <c r="CT23" s="760"/>
      <c r="CU23" s="756">
        <f t="shared" si="24"/>
        <v>0</v>
      </c>
      <c r="CV23" s="767">
        <v>0</v>
      </c>
      <c r="CW23" s="758">
        <f t="shared" si="25"/>
        <v>0</v>
      </c>
      <c r="CX23" s="768">
        <v>0</v>
      </c>
      <c r="CY23" s="768">
        <v>0</v>
      </c>
      <c r="CZ23" s="768">
        <v>0</v>
      </c>
      <c r="DA23" s="768">
        <v>0</v>
      </c>
      <c r="DB23" s="768">
        <v>0</v>
      </c>
      <c r="DC23" s="768">
        <v>0</v>
      </c>
      <c r="DD23" s="768">
        <v>0</v>
      </c>
      <c r="DE23" s="768">
        <v>0</v>
      </c>
      <c r="DF23" s="760">
        <v>0</v>
      </c>
      <c r="DS23" s="404"/>
    </row>
    <row r="24" spans="1:123" ht="25.5">
      <c r="A24" s="479" t="s">
        <v>147</v>
      </c>
      <c r="B24" s="418" t="s">
        <v>146</v>
      </c>
      <c r="C24" s="756">
        <f t="shared" si="3"/>
        <v>0</v>
      </c>
      <c r="D24" s="757">
        <f t="shared" si="4"/>
        <v>0</v>
      </c>
      <c r="E24" s="758">
        <f t="shared" si="5"/>
        <v>0</v>
      </c>
      <c r="F24" s="757">
        <f t="shared" si="2"/>
        <v>0</v>
      </c>
      <c r="G24" s="757">
        <f t="shared" si="2"/>
        <v>0</v>
      </c>
      <c r="H24" s="757">
        <f t="shared" si="2"/>
        <v>0</v>
      </c>
      <c r="I24" s="757">
        <f t="shared" si="2"/>
        <v>0</v>
      </c>
      <c r="J24" s="757">
        <f t="shared" si="2"/>
        <v>0</v>
      </c>
      <c r="K24" s="757">
        <f t="shared" si="2"/>
        <v>0</v>
      </c>
      <c r="L24" s="757">
        <f t="shared" si="2"/>
        <v>0</v>
      </c>
      <c r="M24" s="757">
        <f t="shared" si="2"/>
        <v>0</v>
      </c>
      <c r="N24" s="757">
        <f t="shared" si="2"/>
        <v>0</v>
      </c>
      <c r="O24" s="756">
        <f t="shared" si="10"/>
        <v>0</v>
      </c>
      <c r="P24" s="767">
        <v>0</v>
      </c>
      <c r="Q24" s="758">
        <f t="shared" si="11"/>
        <v>0</v>
      </c>
      <c r="R24" s="768">
        <v>0</v>
      </c>
      <c r="S24" s="768">
        <v>0</v>
      </c>
      <c r="T24" s="768">
        <v>0</v>
      </c>
      <c r="U24" s="768">
        <v>0</v>
      </c>
      <c r="V24" s="768">
        <v>0</v>
      </c>
      <c r="W24" s="768">
        <v>0</v>
      </c>
      <c r="X24" s="768">
        <v>0</v>
      </c>
      <c r="Y24" s="768">
        <v>0</v>
      </c>
      <c r="Z24" s="760">
        <v>0</v>
      </c>
      <c r="AA24" s="756">
        <f t="shared" si="12"/>
        <v>0</v>
      </c>
      <c r="AB24" s="767">
        <v>0</v>
      </c>
      <c r="AC24" s="758">
        <f t="shared" si="13"/>
        <v>0</v>
      </c>
      <c r="AD24" s="768">
        <v>0</v>
      </c>
      <c r="AE24" s="768">
        <v>0</v>
      </c>
      <c r="AF24" s="768">
        <v>0</v>
      </c>
      <c r="AG24" s="768">
        <v>0</v>
      </c>
      <c r="AH24" s="768">
        <v>0</v>
      </c>
      <c r="AI24" s="768">
        <v>0</v>
      </c>
      <c r="AJ24" s="768">
        <v>0</v>
      </c>
      <c r="AK24" s="768">
        <v>0</v>
      </c>
      <c r="AL24" s="760">
        <v>0</v>
      </c>
      <c r="AM24" s="756">
        <f t="shared" si="14"/>
        <v>0</v>
      </c>
      <c r="AN24" s="767">
        <v>0</v>
      </c>
      <c r="AO24" s="758">
        <f t="shared" si="15"/>
        <v>0</v>
      </c>
      <c r="AP24" s="768">
        <v>0</v>
      </c>
      <c r="AQ24" s="768">
        <v>0</v>
      </c>
      <c r="AR24" s="768">
        <v>0</v>
      </c>
      <c r="AS24" s="808">
        <v>0</v>
      </c>
      <c r="AT24" s="808">
        <v>0</v>
      </c>
      <c r="AU24" s="768">
        <v>0</v>
      </c>
      <c r="AV24" s="768">
        <v>0</v>
      </c>
      <c r="AW24" s="768">
        <v>0</v>
      </c>
      <c r="AX24" s="760">
        <v>0</v>
      </c>
      <c r="AY24" s="756">
        <f t="shared" si="16"/>
        <v>0</v>
      </c>
      <c r="AZ24" s="767"/>
      <c r="BA24" s="758">
        <f t="shared" si="17"/>
        <v>0</v>
      </c>
      <c r="BB24" s="768"/>
      <c r="BC24" s="768"/>
      <c r="BD24" s="768"/>
      <c r="BE24" s="768"/>
      <c r="BF24" s="768"/>
      <c r="BG24" s="768"/>
      <c r="BH24" s="768"/>
      <c r="BI24" s="768"/>
      <c r="BJ24" s="760"/>
      <c r="BK24" s="756">
        <f t="shared" si="18"/>
        <v>0</v>
      </c>
      <c r="BL24" s="767">
        <v>0</v>
      </c>
      <c r="BM24" s="758">
        <f t="shared" si="19"/>
        <v>0</v>
      </c>
      <c r="BN24" s="768">
        <v>0</v>
      </c>
      <c r="BO24" s="768">
        <v>0</v>
      </c>
      <c r="BP24" s="768">
        <v>0</v>
      </c>
      <c r="BQ24" s="768">
        <v>0</v>
      </c>
      <c r="BR24" s="768">
        <v>0</v>
      </c>
      <c r="BS24" s="768">
        <v>0</v>
      </c>
      <c r="BT24" s="768">
        <v>0</v>
      </c>
      <c r="BU24" s="768">
        <v>0</v>
      </c>
      <c r="BV24" s="760">
        <v>0</v>
      </c>
      <c r="BW24" s="756">
        <f t="shared" si="20"/>
        <v>0</v>
      </c>
      <c r="BX24" s="767">
        <v>0</v>
      </c>
      <c r="BY24" s="758">
        <f t="shared" si="21"/>
        <v>0</v>
      </c>
      <c r="BZ24" s="768">
        <v>0</v>
      </c>
      <c r="CA24" s="768">
        <v>0</v>
      </c>
      <c r="CB24" s="768">
        <v>0</v>
      </c>
      <c r="CC24" s="768">
        <v>0</v>
      </c>
      <c r="CD24" s="768">
        <v>0</v>
      </c>
      <c r="CE24" s="768">
        <v>0</v>
      </c>
      <c r="CF24" s="768">
        <v>0</v>
      </c>
      <c r="CG24" s="768">
        <v>0</v>
      </c>
      <c r="CH24" s="760">
        <v>0</v>
      </c>
      <c r="CI24" s="756">
        <f t="shared" si="22"/>
        <v>0</v>
      </c>
      <c r="CJ24" s="767"/>
      <c r="CK24" s="758">
        <f t="shared" si="23"/>
        <v>0</v>
      </c>
      <c r="CL24" s="768"/>
      <c r="CM24" s="768">
        <v>0</v>
      </c>
      <c r="CN24" s="768"/>
      <c r="CO24" s="768"/>
      <c r="CP24" s="768"/>
      <c r="CQ24" s="768"/>
      <c r="CR24" s="768"/>
      <c r="CS24" s="768"/>
      <c r="CT24" s="760"/>
      <c r="CU24" s="756">
        <f t="shared" si="24"/>
        <v>0</v>
      </c>
      <c r="CV24" s="767">
        <v>0</v>
      </c>
      <c r="CW24" s="758">
        <f t="shared" si="25"/>
        <v>0</v>
      </c>
      <c r="CX24" s="768">
        <v>0</v>
      </c>
      <c r="CY24" s="768">
        <v>0</v>
      </c>
      <c r="CZ24" s="768">
        <v>0</v>
      </c>
      <c r="DA24" s="768">
        <v>0</v>
      </c>
      <c r="DB24" s="768">
        <v>0</v>
      </c>
      <c r="DC24" s="768">
        <v>0</v>
      </c>
      <c r="DD24" s="768">
        <v>0</v>
      </c>
      <c r="DE24" s="768">
        <v>0</v>
      </c>
      <c r="DF24" s="760">
        <v>0</v>
      </c>
      <c r="DS24" s="404"/>
    </row>
    <row r="25" spans="1:123" ht="21" customHeight="1">
      <c r="A25" s="479" t="s">
        <v>183</v>
      </c>
      <c r="B25" s="416" t="s">
        <v>148</v>
      </c>
      <c r="C25" s="756">
        <f t="shared" si="3"/>
        <v>14842</v>
      </c>
      <c r="D25" s="757">
        <f t="shared" si="4"/>
        <v>0</v>
      </c>
      <c r="E25" s="758">
        <f t="shared" si="5"/>
        <v>0</v>
      </c>
      <c r="F25" s="757">
        <f t="shared" si="2"/>
        <v>0</v>
      </c>
      <c r="G25" s="757">
        <f t="shared" si="2"/>
        <v>0</v>
      </c>
      <c r="H25" s="757">
        <f t="shared" si="2"/>
        <v>0</v>
      </c>
      <c r="I25" s="757">
        <f t="shared" si="2"/>
        <v>14842</v>
      </c>
      <c r="J25" s="757">
        <f t="shared" si="2"/>
        <v>0</v>
      </c>
      <c r="K25" s="757">
        <f t="shared" si="2"/>
        <v>0</v>
      </c>
      <c r="L25" s="757">
        <f t="shared" si="2"/>
        <v>0</v>
      </c>
      <c r="M25" s="757">
        <f t="shared" si="2"/>
        <v>0</v>
      </c>
      <c r="N25" s="757">
        <f t="shared" si="2"/>
        <v>0</v>
      </c>
      <c r="O25" s="756">
        <f t="shared" si="10"/>
        <v>0</v>
      </c>
      <c r="P25" s="764">
        <v>0</v>
      </c>
      <c r="Q25" s="758">
        <f t="shared" si="11"/>
        <v>0</v>
      </c>
      <c r="R25" s="765">
        <v>0</v>
      </c>
      <c r="S25" s="765">
        <v>0</v>
      </c>
      <c r="T25" s="765">
        <v>0</v>
      </c>
      <c r="U25" s="765">
        <v>0</v>
      </c>
      <c r="V25" s="765">
        <v>0</v>
      </c>
      <c r="W25" s="765">
        <v>0</v>
      </c>
      <c r="X25" s="765">
        <v>0</v>
      </c>
      <c r="Y25" s="765">
        <v>0</v>
      </c>
      <c r="Z25" s="760">
        <v>0</v>
      </c>
      <c r="AA25" s="756">
        <f t="shared" si="12"/>
        <v>0</v>
      </c>
      <c r="AB25" s="764">
        <v>0</v>
      </c>
      <c r="AC25" s="758">
        <f t="shared" si="13"/>
        <v>0</v>
      </c>
      <c r="AD25" s="765">
        <v>0</v>
      </c>
      <c r="AE25" s="765">
        <v>0</v>
      </c>
      <c r="AF25" s="765">
        <v>0</v>
      </c>
      <c r="AG25" s="765">
        <v>0</v>
      </c>
      <c r="AH25" s="765">
        <v>0</v>
      </c>
      <c r="AI25" s="765">
        <v>0</v>
      </c>
      <c r="AJ25" s="765">
        <v>0</v>
      </c>
      <c r="AK25" s="765">
        <v>0</v>
      </c>
      <c r="AL25" s="760">
        <v>0</v>
      </c>
      <c r="AM25" s="756">
        <f t="shared" si="14"/>
        <v>0</v>
      </c>
      <c r="AN25" s="764">
        <v>0</v>
      </c>
      <c r="AO25" s="758">
        <f t="shared" si="15"/>
        <v>0</v>
      </c>
      <c r="AP25" s="765">
        <v>0</v>
      </c>
      <c r="AQ25" s="765">
        <v>0</v>
      </c>
      <c r="AR25" s="765">
        <v>0</v>
      </c>
      <c r="AS25" s="765">
        <v>0</v>
      </c>
      <c r="AT25" s="765">
        <v>0</v>
      </c>
      <c r="AU25" s="765">
        <v>0</v>
      </c>
      <c r="AV25" s="765">
        <v>0</v>
      </c>
      <c r="AW25" s="765">
        <v>0</v>
      </c>
      <c r="AX25" s="760">
        <v>0</v>
      </c>
      <c r="AY25" s="756">
        <f t="shared" si="16"/>
        <v>0</v>
      </c>
      <c r="AZ25" s="764"/>
      <c r="BA25" s="758">
        <f t="shared" si="17"/>
        <v>0</v>
      </c>
      <c r="BB25" s="765"/>
      <c r="BC25" s="765"/>
      <c r="BD25" s="765"/>
      <c r="BE25" s="765"/>
      <c r="BF25" s="765"/>
      <c r="BG25" s="765"/>
      <c r="BH25" s="765"/>
      <c r="BI25" s="765"/>
      <c r="BJ25" s="760"/>
      <c r="BK25" s="756">
        <f t="shared" si="18"/>
        <v>0</v>
      </c>
      <c r="BL25" s="764">
        <v>0</v>
      </c>
      <c r="BM25" s="758">
        <f t="shared" si="19"/>
        <v>0</v>
      </c>
      <c r="BN25" s="765">
        <v>0</v>
      </c>
      <c r="BO25" s="765">
        <v>0</v>
      </c>
      <c r="BP25" s="765">
        <v>0</v>
      </c>
      <c r="BQ25" s="765">
        <v>0</v>
      </c>
      <c r="BR25" s="765">
        <v>0</v>
      </c>
      <c r="BS25" s="765">
        <v>0</v>
      </c>
      <c r="BT25" s="765">
        <v>0</v>
      </c>
      <c r="BU25" s="765">
        <v>0</v>
      </c>
      <c r="BV25" s="760">
        <v>0</v>
      </c>
      <c r="BW25" s="756">
        <f t="shared" si="20"/>
        <v>0</v>
      </c>
      <c r="BX25" s="764">
        <v>0</v>
      </c>
      <c r="BY25" s="758">
        <f t="shared" si="21"/>
        <v>0</v>
      </c>
      <c r="BZ25" s="765">
        <v>0</v>
      </c>
      <c r="CA25" s="765">
        <v>0</v>
      </c>
      <c r="CB25" s="765">
        <v>0</v>
      </c>
      <c r="CC25" s="765">
        <v>0</v>
      </c>
      <c r="CD25" s="765">
        <v>0</v>
      </c>
      <c r="CE25" s="765">
        <v>0</v>
      </c>
      <c r="CF25" s="765">
        <v>0</v>
      </c>
      <c r="CG25" s="765">
        <v>0</v>
      </c>
      <c r="CH25" s="760">
        <v>0</v>
      </c>
      <c r="CI25" s="756">
        <f t="shared" si="22"/>
        <v>14842</v>
      </c>
      <c r="CJ25" s="764">
        <v>0</v>
      </c>
      <c r="CK25" s="758">
        <f t="shared" si="23"/>
        <v>0</v>
      </c>
      <c r="CL25" s="765"/>
      <c r="CM25" s="765">
        <v>0</v>
      </c>
      <c r="CN25" s="765"/>
      <c r="CO25" s="765">
        <v>14842</v>
      </c>
      <c r="CP25" s="765"/>
      <c r="CQ25" s="765"/>
      <c r="CR25" s="765"/>
      <c r="CS25" s="765"/>
      <c r="CT25" s="760"/>
      <c r="CU25" s="756">
        <f t="shared" si="24"/>
        <v>0</v>
      </c>
      <c r="CV25" s="764">
        <v>0</v>
      </c>
      <c r="CW25" s="758">
        <f t="shared" si="25"/>
        <v>0</v>
      </c>
      <c r="CX25" s="765">
        <v>0</v>
      </c>
      <c r="CY25" s="765">
        <v>0</v>
      </c>
      <c r="CZ25" s="765">
        <v>0</v>
      </c>
      <c r="DA25" s="765">
        <v>0</v>
      </c>
      <c r="DB25" s="765">
        <v>0</v>
      </c>
      <c r="DC25" s="765">
        <v>0</v>
      </c>
      <c r="DD25" s="765">
        <v>0</v>
      </c>
      <c r="DE25" s="765">
        <v>0</v>
      </c>
      <c r="DF25" s="760">
        <v>0</v>
      </c>
      <c r="DS25" s="404"/>
    </row>
    <row r="26" spans="1:123" ht="21" customHeight="1">
      <c r="A26" s="480" t="s">
        <v>52</v>
      </c>
      <c r="B26" s="393" t="s">
        <v>149</v>
      </c>
      <c r="C26" s="756">
        <f t="shared" si="3"/>
        <v>9843762</v>
      </c>
      <c r="D26" s="757">
        <f t="shared" si="4"/>
        <v>1929791</v>
      </c>
      <c r="E26" s="758">
        <f t="shared" si="5"/>
        <v>6960724</v>
      </c>
      <c r="F26" s="757">
        <f t="shared" si="2"/>
        <v>207960</v>
      </c>
      <c r="G26" s="757">
        <f t="shared" si="2"/>
        <v>6752764</v>
      </c>
      <c r="H26" s="757">
        <f t="shared" si="2"/>
        <v>0</v>
      </c>
      <c r="I26" s="757">
        <f t="shared" si="2"/>
        <v>402647</v>
      </c>
      <c r="J26" s="757">
        <f t="shared" si="2"/>
        <v>550600</v>
      </c>
      <c r="K26" s="757">
        <f t="shared" si="2"/>
        <v>0</v>
      </c>
      <c r="L26" s="757">
        <f t="shared" si="2"/>
        <v>0</v>
      </c>
      <c r="M26" s="757">
        <f t="shared" si="2"/>
        <v>0</v>
      </c>
      <c r="N26" s="757">
        <f t="shared" si="2"/>
        <v>0</v>
      </c>
      <c r="O26" s="756">
        <f t="shared" si="10"/>
        <v>636069</v>
      </c>
      <c r="P26" s="764">
        <v>50705</v>
      </c>
      <c r="Q26" s="758">
        <f t="shared" si="11"/>
        <v>573963</v>
      </c>
      <c r="R26" s="765">
        <v>0</v>
      </c>
      <c r="S26" s="765">
        <v>573963</v>
      </c>
      <c r="T26" s="765">
        <v>0</v>
      </c>
      <c r="U26" s="765">
        <v>0</v>
      </c>
      <c r="V26" s="765">
        <v>11401</v>
      </c>
      <c r="W26" s="765">
        <v>0</v>
      </c>
      <c r="X26" s="765">
        <v>0</v>
      </c>
      <c r="Y26" s="765">
        <v>0</v>
      </c>
      <c r="Z26" s="760">
        <v>0</v>
      </c>
      <c r="AA26" s="756">
        <f t="shared" si="12"/>
        <v>892869</v>
      </c>
      <c r="AB26" s="764">
        <v>485468</v>
      </c>
      <c r="AC26" s="758">
        <f t="shared" si="13"/>
        <v>396423</v>
      </c>
      <c r="AD26" s="765">
        <v>164492</v>
      </c>
      <c r="AE26" s="765">
        <v>231931</v>
      </c>
      <c r="AF26" s="765">
        <v>0</v>
      </c>
      <c r="AG26" s="765">
        <v>10978</v>
      </c>
      <c r="AH26" s="765">
        <v>0</v>
      </c>
      <c r="AI26" s="765">
        <v>0</v>
      </c>
      <c r="AJ26" s="765">
        <v>0</v>
      </c>
      <c r="AK26" s="765">
        <v>0</v>
      </c>
      <c r="AL26" s="760">
        <v>0</v>
      </c>
      <c r="AM26" s="756">
        <f t="shared" si="14"/>
        <v>609982</v>
      </c>
      <c r="AN26" s="764">
        <v>224263</v>
      </c>
      <c r="AO26" s="758">
        <f t="shared" si="15"/>
        <v>217854</v>
      </c>
      <c r="AP26" s="765">
        <v>0</v>
      </c>
      <c r="AQ26" s="765">
        <v>217854</v>
      </c>
      <c r="AR26" s="765">
        <v>0</v>
      </c>
      <c r="AS26" s="765">
        <v>63491</v>
      </c>
      <c r="AT26" s="765">
        <v>104374</v>
      </c>
      <c r="AU26" s="765">
        <v>0</v>
      </c>
      <c r="AV26" s="765">
        <v>0</v>
      </c>
      <c r="AW26" s="765">
        <v>0</v>
      </c>
      <c r="AX26" s="760">
        <v>0</v>
      </c>
      <c r="AY26" s="756">
        <f t="shared" si="16"/>
        <v>576863</v>
      </c>
      <c r="AZ26" s="995">
        <v>49519</v>
      </c>
      <c r="BA26" s="758">
        <f t="shared" si="17"/>
        <v>445325</v>
      </c>
      <c r="BB26" s="765"/>
      <c r="BC26" s="765">
        <v>445325</v>
      </c>
      <c r="BD26" s="765"/>
      <c r="BE26" s="765">
        <v>1600</v>
      </c>
      <c r="BF26" s="765">
        <v>80419</v>
      </c>
      <c r="BG26" s="765"/>
      <c r="BH26" s="765"/>
      <c r="BI26" s="765"/>
      <c r="BJ26" s="760"/>
      <c r="BK26" s="756">
        <f t="shared" si="18"/>
        <v>1162910</v>
      </c>
      <c r="BL26" s="764">
        <v>217524</v>
      </c>
      <c r="BM26" s="758">
        <f t="shared" si="19"/>
        <v>686260</v>
      </c>
      <c r="BN26" s="765">
        <v>43468</v>
      </c>
      <c r="BO26" s="765">
        <v>642792</v>
      </c>
      <c r="BP26" s="765">
        <v>0</v>
      </c>
      <c r="BQ26" s="765">
        <v>49276</v>
      </c>
      <c r="BR26" s="765">
        <v>209850</v>
      </c>
      <c r="BS26" s="765">
        <v>0</v>
      </c>
      <c r="BT26" s="765">
        <v>0</v>
      </c>
      <c r="BU26" s="765">
        <v>0</v>
      </c>
      <c r="BV26" s="760">
        <v>0</v>
      </c>
      <c r="BW26" s="756">
        <f t="shared" si="20"/>
        <v>646706</v>
      </c>
      <c r="BX26" s="764">
        <v>271994</v>
      </c>
      <c r="BY26" s="758">
        <f t="shared" si="21"/>
        <v>289795</v>
      </c>
      <c r="BZ26" s="765">
        <v>0</v>
      </c>
      <c r="CA26" s="765">
        <v>289795</v>
      </c>
      <c r="CB26" s="765">
        <v>0</v>
      </c>
      <c r="CC26" s="765">
        <v>82917</v>
      </c>
      <c r="CD26" s="765">
        <v>2000</v>
      </c>
      <c r="CE26" s="765">
        <v>0</v>
      </c>
      <c r="CF26" s="765">
        <v>0</v>
      </c>
      <c r="CG26" s="765">
        <v>0</v>
      </c>
      <c r="CH26" s="760">
        <v>0</v>
      </c>
      <c r="CI26" s="756">
        <f t="shared" si="22"/>
        <v>824960</v>
      </c>
      <c r="CJ26" s="764">
        <v>175208</v>
      </c>
      <c r="CK26" s="758">
        <f t="shared" si="23"/>
        <v>469819</v>
      </c>
      <c r="CL26" s="765"/>
      <c r="CM26" s="765">
        <v>469819</v>
      </c>
      <c r="CN26" s="765">
        <v>0</v>
      </c>
      <c r="CO26" s="765">
        <v>98289</v>
      </c>
      <c r="CP26" s="765">
        <v>81644</v>
      </c>
      <c r="CQ26" s="765">
        <v>0</v>
      </c>
      <c r="CR26" s="765">
        <v>0</v>
      </c>
      <c r="CS26" s="765">
        <v>0</v>
      </c>
      <c r="CT26" s="760">
        <v>0</v>
      </c>
      <c r="CU26" s="756">
        <f t="shared" si="24"/>
        <v>4493403</v>
      </c>
      <c r="CV26" s="764">
        <v>455110</v>
      </c>
      <c r="CW26" s="758">
        <f t="shared" si="25"/>
        <v>3881285</v>
      </c>
      <c r="CX26" s="765">
        <v>0</v>
      </c>
      <c r="CY26" s="765">
        <v>3881285</v>
      </c>
      <c r="CZ26" s="765">
        <v>0</v>
      </c>
      <c r="DA26" s="765">
        <v>96096</v>
      </c>
      <c r="DB26" s="765">
        <v>60912</v>
      </c>
      <c r="DC26" s="765">
        <v>0</v>
      </c>
      <c r="DD26" s="765">
        <v>0</v>
      </c>
      <c r="DE26" s="765">
        <v>0</v>
      </c>
      <c r="DF26" s="760">
        <v>0</v>
      </c>
      <c r="DS26" s="435"/>
    </row>
    <row r="27" spans="1:123" ht="30.75" customHeight="1">
      <c r="A27" s="497" t="s">
        <v>533</v>
      </c>
      <c r="B27" s="442" t="s">
        <v>200</v>
      </c>
      <c r="C27" s="798">
        <f>(C18+C19+C20)/C17*100%</f>
        <v>0.4277387826240896</v>
      </c>
      <c r="D27" s="798">
        <f aca="true" t="shared" si="26" ref="D27:N27">(D18+D19+D20)/D17*100%</f>
        <v>0.18722114185491004</v>
      </c>
      <c r="E27" s="798">
        <f t="shared" si="26"/>
        <v>0.2725702363580585</v>
      </c>
      <c r="F27" s="798">
        <f t="shared" si="26"/>
        <v>0.23700654632017457</v>
      </c>
      <c r="G27" s="798">
        <f t="shared" si="26"/>
        <v>0.2751833485241247</v>
      </c>
      <c r="H27" s="798">
        <f t="shared" si="26"/>
        <v>0.8850574712643678</v>
      </c>
      <c r="I27" s="798">
        <f t="shared" si="26"/>
        <v>0.6986673371716555</v>
      </c>
      <c r="J27" s="798">
        <f t="shared" si="26"/>
        <v>0.17281628907256216</v>
      </c>
      <c r="K27" s="798">
        <f t="shared" si="26"/>
        <v>1</v>
      </c>
      <c r="L27" s="798" t="e">
        <f t="shared" si="26"/>
        <v>#DIV/0!</v>
      </c>
      <c r="M27" s="798" t="e">
        <f t="shared" si="26"/>
        <v>#DIV/0!</v>
      </c>
      <c r="N27" s="798">
        <f t="shared" si="26"/>
        <v>0.8988277121342136</v>
      </c>
      <c r="O27" s="798">
        <f>(O18+O19+O20)/O17*100%</f>
        <v>0.22907959694326097</v>
      </c>
      <c r="P27" s="798">
        <f aca="true" t="shared" si="27" ref="P27:Z27">(P18+P19+P20)/P17*100%</f>
        <v>0.1877420441151709</v>
      </c>
      <c r="Q27" s="798">
        <f t="shared" si="27"/>
        <v>0.08223338614904983</v>
      </c>
      <c r="R27" s="798">
        <f t="shared" si="27"/>
        <v>1</v>
      </c>
      <c r="S27" s="798">
        <f t="shared" si="27"/>
        <v>0.081919201947205</v>
      </c>
      <c r="T27" s="798">
        <f t="shared" si="27"/>
        <v>1</v>
      </c>
      <c r="U27" s="798">
        <f t="shared" si="27"/>
        <v>1</v>
      </c>
      <c r="V27" s="798">
        <f t="shared" si="27"/>
        <v>0.005668291576918717</v>
      </c>
      <c r="W27" s="798" t="e">
        <f t="shared" si="27"/>
        <v>#DIV/0!</v>
      </c>
      <c r="X27" s="798" t="e">
        <f t="shared" si="27"/>
        <v>#DIV/0!</v>
      </c>
      <c r="Y27" s="798" t="e">
        <f t="shared" si="27"/>
        <v>#DIV/0!</v>
      </c>
      <c r="Z27" s="798">
        <f t="shared" si="27"/>
        <v>0.9939760563023293</v>
      </c>
      <c r="AA27" s="798">
        <f>(AA18+AA19+AA20)/AA17*100%</f>
        <v>0.46958582128387616</v>
      </c>
      <c r="AB27" s="798">
        <f aca="true" t="shared" si="28" ref="AB27:AL27">(AB18+AB19+AB20)/AB17*100%</f>
        <v>0.148752382639504</v>
      </c>
      <c r="AC27" s="798">
        <f t="shared" si="28"/>
        <v>0.447236086153939</v>
      </c>
      <c r="AD27" s="798">
        <f t="shared" si="28"/>
        <v>0.2389151302757885</v>
      </c>
      <c r="AE27" s="798">
        <f t="shared" si="28"/>
        <v>0.5352442462068281</v>
      </c>
      <c r="AF27" s="798" t="e">
        <f t="shared" si="28"/>
        <v>#DIV/0!</v>
      </c>
      <c r="AG27" s="798">
        <f t="shared" si="28"/>
        <v>0.8836717710171563</v>
      </c>
      <c r="AH27" s="798" t="e">
        <f t="shared" si="28"/>
        <v>#DIV/0!</v>
      </c>
      <c r="AI27" s="798">
        <f t="shared" si="28"/>
        <v>1</v>
      </c>
      <c r="AJ27" s="798" t="e">
        <f t="shared" si="28"/>
        <v>#DIV/0!</v>
      </c>
      <c r="AK27" s="798" t="e">
        <f t="shared" si="28"/>
        <v>#DIV/0!</v>
      </c>
      <c r="AL27" s="798">
        <f t="shared" si="28"/>
        <v>0.7866190574171564</v>
      </c>
      <c r="AM27" s="798">
        <f>(AM18+AM19+AM20)/AM17*100%</f>
        <v>0.44746406292378627</v>
      </c>
      <c r="AN27" s="798">
        <f>(AN18+AN19+AN20)/AN17*100%</f>
        <v>0.2305821943337236</v>
      </c>
      <c r="AO27" s="798">
        <f aca="true" t="shared" si="29" ref="AO27:AX27">(AO18+AO19+AO20)/AO17*100%</f>
        <v>0.19003838992964592</v>
      </c>
      <c r="AP27" s="798" t="e">
        <f t="shared" si="29"/>
        <v>#DIV/0!</v>
      </c>
      <c r="AQ27" s="798">
        <f t="shared" si="29"/>
        <v>0.19003838992964592</v>
      </c>
      <c r="AR27" s="798" t="e">
        <f t="shared" si="29"/>
        <v>#DIV/0!</v>
      </c>
      <c r="AS27" s="798">
        <f t="shared" si="29"/>
        <v>0.3153310797375224</v>
      </c>
      <c r="AT27" s="798">
        <f t="shared" si="29"/>
        <v>0.2908869253718537</v>
      </c>
      <c r="AU27" s="798" t="e">
        <f t="shared" si="29"/>
        <v>#DIV/0!</v>
      </c>
      <c r="AV27" s="798" t="e">
        <f t="shared" si="29"/>
        <v>#DIV/0!</v>
      </c>
      <c r="AW27" s="798" t="e">
        <f t="shared" si="29"/>
        <v>#DIV/0!</v>
      </c>
      <c r="AX27" s="798">
        <f t="shared" si="29"/>
        <v>0.9746872307933276</v>
      </c>
      <c r="AY27" s="798">
        <f>(AY18+AY19+AY20)/AY17*100%</f>
        <v>0.7143438329375611</v>
      </c>
      <c r="AZ27" s="798">
        <f aca="true" t="shared" si="30" ref="AZ27:BJ27">(AZ18+AZ19+AZ20)/AZ17*100%</f>
        <v>0.5395856890973345</v>
      </c>
      <c r="BA27" s="798">
        <f t="shared" si="30"/>
        <v>0.8917380699230721</v>
      </c>
      <c r="BB27" s="798" t="e">
        <f t="shared" si="30"/>
        <v>#DIV/0!</v>
      </c>
      <c r="BC27" s="798">
        <f t="shared" si="30"/>
        <v>0.8917380699230721</v>
      </c>
      <c r="BD27" s="798">
        <f t="shared" si="30"/>
        <v>1</v>
      </c>
      <c r="BE27" s="798">
        <f t="shared" si="30"/>
        <v>0.8369242254572602</v>
      </c>
      <c r="BF27" s="798">
        <f t="shared" si="30"/>
        <v>0.15620558813383925</v>
      </c>
      <c r="BG27" s="798" t="e">
        <f t="shared" si="30"/>
        <v>#DIV/0!</v>
      </c>
      <c r="BH27" s="798" t="e">
        <f t="shared" si="30"/>
        <v>#DIV/0!</v>
      </c>
      <c r="BI27" s="798" t="e">
        <f t="shared" si="30"/>
        <v>#DIV/0!</v>
      </c>
      <c r="BJ27" s="798">
        <f t="shared" si="30"/>
        <v>0.9893563133967354</v>
      </c>
      <c r="BK27" s="798">
        <f>(BK18+BK19+BK20)/BK17*100%</f>
        <v>0.38937628194939566</v>
      </c>
      <c r="BL27" s="798">
        <f aca="true" t="shared" si="31" ref="BL27:BV27">(BL18+BL19+BL20)/BL17*100%</f>
        <v>0.2533844421072003</v>
      </c>
      <c r="BM27" s="798">
        <f t="shared" si="31"/>
        <v>0.23283050382994272</v>
      </c>
      <c r="BN27" s="798">
        <f t="shared" si="31"/>
        <v>0</v>
      </c>
      <c r="BO27" s="798">
        <f t="shared" si="31"/>
        <v>0.23779537003718365</v>
      </c>
      <c r="BP27" s="798">
        <f t="shared" si="31"/>
        <v>0</v>
      </c>
      <c r="BQ27" s="798">
        <f t="shared" si="31"/>
        <v>0.22853140377640724</v>
      </c>
      <c r="BR27" s="798">
        <f t="shared" si="31"/>
        <v>0.2838175708350396</v>
      </c>
      <c r="BS27" s="798" t="e">
        <f t="shared" si="31"/>
        <v>#DIV/0!</v>
      </c>
      <c r="BT27" s="798" t="e">
        <f t="shared" si="31"/>
        <v>#DIV/0!</v>
      </c>
      <c r="BU27" s="798" t="e">
        <f t="shared" si="31"/>
        <v>#DIV/0!</v>
      </c>
      <c r="BV27" s="798">
        <f t="shared" si="31"/>
        <v>0.8798245162906035</v>
      </c>
      <c r="BW27" s="798">
        <f>(BW18+BW19+BW20)/BW17*100%</f>
        <v>0.41639491432079</v>
      </c>
      <c r="BX27" s="798">
        <f aca="true" t="shared" si="32" ref="BX27:CH27">(BX18+BX19+BX20)/BX17*100%</f>
        <v>0.12192888071454368</v>
      </c>
      <c r="BY27" s="798">
        <f t="shared" si="32"/>
        <v>0.6814523108880042</v>
      </c>
      <c r="BZ27" s="798" t="e">
        <f t="shared" si="32"/>
        <v>#DIV/0!</v>
      </c>
      <c r="CA27" s="798">
        <f t="shared" si="32"/>
        <v>0.6814523108880042</v>
      </c>
      <c r="CB27" s="798">
        <f t="shared" si="32"/>
        <v>1</v>
      </c>
      <c r="CC27" s="798">
        <f t="shared" si="32"/>
        <v>0.5825003702058345</v>
      </c>
      <c r="CD27" s="798">
        <f t="shared" si="32"/>
        <v>0.057189675409950375</v>
      </c>
      <c r="CE27" s="798" t="e">
        <f t="shared" si="32"/>
        <v>#DIV/0!</v>
      </c>
      <c r="CF27" s="798" t="e">
        <f t="shared" si="32"/>
        <v>#DIV/0!</v>
      </c>
      <c r="CG27" s="798" t="e">
        <f t="shared" si="32"/>
        <v>#DIV/0!</v>
      </c>
      <c r="CH27" s="798">
        <f t="shared" si="32"/>
        <v>0.9103813273373135</v>
      </c>
      <c r="CI27" s="798">
        <f>(CI18+CI19+CI20)/CI17*100%</f>
        <v>0.43248075517137574</v>
      </c>
      <c r="CJ27" s="798">
        <f aca="true" t="shared" si="33" ref="CJ27:CT27">(CJ18+CJ19+CJ20)/CJ17*100%</f>
        <v>0.20486339124032396</v>
      </c>
      <c r="CK27" s="798">
        <f t="shared" si="33"/>
        <v>0.4569442484645491</v>
      </c>
      <c r="CL27" s="798" t="e">
        <f t="shared" si="33"/>
        <v>#DIV/0!</v>
      </c>
      <c r="CM27" s="798">
        <f t="shared" si="33"/>
        <v>0.4569442484645491</v>
      </c>
      <c r="CN27" s="798" t="e">
        <f t="shared" si="33"/>
        <v>#DIV/0!</v>
      </c>
      <c r="CO27" s="798">
        <f t="shared" si="33"/>
        <v>0.24838620569335002</v>
      </c>
      <c r="CP27" s="798">
        <f t="shared" si="33"/>
        <v>0.10956350133728025</v>
      </c>
      <c r="CQ27" s="798" t="e">
        <f t="shared" si="33"/>
        <v>#DIV/0!</v>
      </c>
      <c r="CR27" s="798" t="e">
        <f t="shared" si="33"/>
        <v>#DIV/0!</v>
      </c>
      <c r="CS27" s="798" t="e">
        <f t="shared" si="33"/>
        <v>#DIV/0!</v>
      </c>
      <c r="CT27" s="798">
        <f t="shared" si="33"/>
        <v>0.92413879200115</v>
      </c>
      <c r="CU27" s="798">
        <f>(CU18+CU19+CU20)/CU17*100%</f>
        <v>0.3265862071731345</v>
      </c>
      <c r="CV27" s="798">
        <f aca="true" t="shared" si="34" ref="CV27:DF27">(CV18+CV19+CV20)/CV17*100%</f>
        <v>0.11347542422912157</v>
      </c>
      <c r="CW27" s="798">
        <f t="shared" si="34"/>
        <v>0.39726208504603255</v>
      </c>
      <c r="CX27" s="798">
        <f t="shared" si="34"/>
        <v>1</v>
      </c>
      <c r="CY27" s="798">
        <f t="shared" si="34"/>
        <v>0.39580973952434884</v>
      </c>
      <c r="CZ27" s="798">
        <f t="shared" si="34"/>
        <v>1</v>
      </c>
      <c r="DA27" s="798">
        <f t="shared" si="34"/>
        <v>0.3198501197496845</v>
      </c>
      <c r="DB27" s="798">
        <f t="shared" si="34"/>
        <v>0.07847213569458966</v>
      </c>
      <c r="DC27" s="798" t="e">
        <f t="shared" si="34"/>
        <v>#DIV/0!</v>
      </c>
      <c r="DD27" s="798" t="e">
        <f t="shared" si="34"/>
        <v>#DIV/0!</v>
      </c>
      <c r="DE27" s="798" t="e">
        <f t="shared" si="34"/>
        <v>#DIV/0!</v>
      </c>
      <c r="DF27" s="798">
        <f t="shared" si="34"/>
        <v>0.9701581245921389</v>
      </c>
      <c r="DS27" s="404"/>
    </row>
    <row r="28" spans="3:122" ht="15.75">
      <c r="C28" s="751"/>
      <c r="D28" s="751"/>
      <c r="E28" s="751"/>
      <c r="F28" s="751"/>
      <c r="G28" s="751"/>
      <c r="H28" s="751"/>
      <c r="I28" s="751"/>
      <c r="J28" s="1497" t="s">
        <v>670</v>
      </c>
      <c r="K28" s="1497"/>
      <c r="L28" s="1497"/>
      <c r="M28" s="1497"/>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1"/>
      <c r="AY28" s="751"/>
      <c r="AZ28" s="751"/>
      <c r="BA28" s="751"/>
      <c r="BB28" s="751"/>
      <c r="BC28" s="751"/>
      <c r="BD28" s="751"/>
      <c r="BE28" s="751"/>
      <c r="BF28" s="751"/>
      <c r="BG28" s="751"/>
      <c r="BH28" s="751"/>
      <c r="BI28" s="751"/>
      <c r="BJ28" s="751"/>
      <c r="BK28" s="751"/>
      <c r="BL28" s="751"/>
      <c r="BM28" s="751"/>
      <c r="BN28" s="751"/>
      <c r="BO28" s="751"/>
      <c r="BP28" s="751"/>
      <c r="BQ28" s="751"/>
      <c r="BR28" s="751"/>
      <c r="BS28" s="751"/>
      <c r="BT28" s="751"/>
      <c r="BU28" s="751"/>
      <c r="BV28" s="751"/>
      <c r="BW28" s="751"/>
      <c r="BX28" s="751"/>
      <c r="BY28" s="751"/>
      <c r="BZ28" s="751"/>
      <c r="CA28" s="751"/>
      <c r="CB28" s="751"/>
      <c r="CC28" s="751"/>
      <c r="CD28" s="751"/>
      <c r="CE28" s="751"/>
      <c r="CF28" s="751"/>
      <c r="CG28" s="751"/>
      <c r="CH28" s="751"/>
      <c r="CI28" s="751"/>
      <c r="CJ28" s="751"/>
      <c r="CK28" s="751"/>
      <c r="CL28" s="751"/>
      <c r="CM28" s="751"/>
      <c r="CN28" s="751"/>
      <c r="CO28" s="751"/>
      <c r="CP28" s="751"/>
      <c r="CQ28" s="751"/>
      <c r="CR28" s="751"/>
      <c r="CS28" s="751"/>
      <c r="CT28" s="751"/>
      <c r="CU28" s="751"/>
      <c r="CV28" s="751"/>
      <c r="CW28" s="751"/>
      <c r="CX28" s="751"/>
      <c r="CY28" s="751"/>
      <c r="CZ28" s="751"/>
      <c r="DA28" s="751"/>
      <c r="DB28" s="751"/>
      <c r="DC28" s="751"/>
      <c r="DD28" s="751"/>
      <c r="DE28" s="751"/>
      <c r="DF28" s="751"/>
      <c r="DG28" s="751"/>
      <c r="DH28" s="751"/>
      <c r="DI28" s="751"/>
      <c r="DJ28" s="751"/>
      <c r="DK28" s="751"/>
      <c r="DL28" s="751"/>
      <c r="DM28" s="751"/>
      <c r="DN28" s="751"/>
      <c r="DO28" s="751"/>
      <c r="DP28" s="751"/>
      <c r="DQ28" s="751"/>
      <c r="DR28" s="751"/>
    </row>
    <row r="29" spans="3:122" ht="15.75">
      <c r="C29" s="799"/>
      <c r="D29" s="799"/>
      <c r="E29" s="799"/>
      <c r="F29" s="799"/>
      <c r="G29" s="799"/>
      <c r="H29" s="799"/>
      <c r="I29" s="1498"/>
      <c r="J29" s="1498"/>
      <c r="K29" s="799"/>
      <c r="L29" s="799"/>
      <c r="M29" s="799"/>
      <c r="N29" s="799"/>
      <c r="O29" s="799"/>
      <c r="P29" s="799"/>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0"/>
      <c r="AY29" s="800"/>
      <c r="AZ29" s="800"/>
      <c r="BA29" s="800"/>
      <c r="BB29" s="800"/>
      <c r="BC29" s="800"/>
      <c r="BD29" s="800"/>
      <c r="BE29" s="800"/>
      <c r="BF29" s="800"/>
      <c r="BG29" s="800"/>
      <c r="BH29" s="800"/>
      <c r="BI29" s="800"/>
      <c r="BJ29" s="800"/>
      <c r="BK29" s="800"/>
      <c r="BL29" s="800"/>
      <c r="BM29" s="800"/>
      <c r="BN29" s="800"/>
      <c r="BO29" s="800"/>
      <c r="BP29" s="800"/>
      <c r="BQ29" s="800"/>
      <c r="BR29" s="800"/>
      <c r="BS29" s="800"/>
      <c r="BT29" s="800"/>
      <c r="BU29" s="800"/>
      <c r="BV29" s="800"/>
      <c r="BW29" s="800"/>
      <c r="BX29" s="800"/>
      <c r="BY29" s="800"/>
      <c r="BZ29" s="800"/>
      <c r="CA29" s="800"/>
      <c r="CB29" s="800"/>
      <c r="CC29" s="800"/>
      <c r="CD29" s="800"/>
      <c r="CE29" s="800"/>
      <c r="CF29" s="800"/>
      <c r="CG29" s="800"/>
      <c r="CH29" s="800"/>
      <c r="CI29" s="800"/>
      <c r="CJ29" s="800"/>
      <c r="CK29" s="800"/>
      <c r="CL29" s="800"/>
      <c r="CM29" s="800"/>
      <c r="CN29" s="800"/>
      <c r="CO29" s="800"/>
      <c r="CP29" s="800"/>
      <c r="CQ29" s="800"/>
      <c r="CR29" s="800"/>
      <c r="CS29" s="800"/>
      <c r="CT29" s="800"/>
      <c r="CU29" s="800"/>
      <c r="CV29" s="800"/>
      <c r="CW29" s="800"/>
      <c r="CX29" s="800"/>
      <c r="CY29" s="800"/>
      <c r="CZ29" s="800"/>
      <c r="DA29" s="800"/>
      <c r="DB29" s="800"/>
      <c r="DC29" s="800"/>
      <c r="DD29" s="800"/>
      <c r="DE29" s="800"/>
      <c r="DF29" s="800"/>
      <c r="DG29" s="800"/>
      <c r="DH29" s="800"/>
      <c r="DI29" s="800"/>
      <c r="DJ29" s="800"/>
      <c r="DK29" s="800"/>
      <c r="DL29" s="800"/>
      <c r="DM29" s="800"/>
      <c r="DN29" s="800"/>
      <c r="DO29" s="800"/>
      <c r="DP29" s="800"/>
      <c r="DQ29" s="800"/>
      <c r="DR29" s="800"/>
    </row>
    <row r="30" spans="3:122" ht="16.5">
      <c r="C30" s="801"/>
      <c r="D30" s="801"/>
      <c r="E30" s="801"/>
      <c r="F30" s="800"/>
      <c r="G30" s="800"/>
      <c r="H30" s="800"/>
      <c r="I30" s="1495"/>
      <c r="J30" s="1495"/>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800"/>
      <c r="AW30" s="800"/>
      <c r="AX30" s="800"/>
      <c r="AY30" s="800"/>
      <c r="AZ30" s="800"/>
      <c r="BA30" s="800"/>
      <c r="BB30" s="800"/>
      <c r="BC30" s="800"/>
      <c r="BD30" s="800"/>
      <c r="BE30" s="800"/>
      <c r="BF30" s="800"/>
      <c r="BG30" s="800"/>
      <c r="BH30" s="800"/>
      <c r="BI30" s="800"/>
      <c r="BJ30" s="800"/>
      <c r="BK30" s="800"/>
      <c r="BL30" s="800"/>
      <c r="BM30" s="800"/>
      <c r="BN30" s="800"/>
      <c r="BO30" s="800"/>
      <c r="BP30" s="800"/>
      <c r="BQ30" s="800"/>
      <c r="BR30" s="800"/>
      <c r="BS30" s="800"/>
      <c r="BT30" s="800"/>
      <c r="BU30" s="800"/>
      <c r="BV30" s="800"/>
      <c r="BW30" s="800"/>
      <c r="BX30" s="800"/>
      <c r="BY30" s="800"/>
      <c r="BZ30" s="800"/>
      <c r="CA30" s="800"/>
      <c r="CB30" s="800"/>
      <c r="CC30" s="800"/>
      <c r="CD30" s="800"/>
      <c r="CE30" s="800"/>
      <c r="CF30" s="800"/>
      <c r="CG30" s="800"/>
      <c r="CH30" s="800"/>
      <c r="CI30" s="800"/>
      <c r="CJ30" s="800"/>
      <c r="CK30" s="800"/>
      <c r="CL30" s="800"/>
      <c r="CM30" s="800"/>
      <c r="CN30" s="800"/>
      <c r="CO30" s="800"/>
      <c r="CP30" s="800"/>
      <c r="CQ30" s="800"/>
      <c r="CR30" s="800"/>
      <c r="CS30" s="800"/>
      <c r="CT30" s="800"/>
      <c r="CU30" s="800"/>
      <c r="CV30" s="800"/>
      <c r="CW30" s="800"/>
      <c r="CX30" s="800"/>
      <c r="CY30" s="800"/>
      <c r="CZ30" s="800"/>
      <c r="DA30" s="800"/>
      <c r="DB30" s="800"/>
      <c r="DC30" s="800"/>
      <c r="DD30" s="800"/>
      <c r="DE30" s="800"/>
      <c r="DF30" s="800"/>
      <c r="DG30" s="800"/>
      <c r="DH30" s="800"/>
      <c r="DI30" s="800"/>
      <c r="DJ30" s="800"/>
      <c r="DK30" s="800"/>
      <c r="DL30" s="800"/>
      <c r="DM30" s="800"/>
      <c r="DN30" s="800"/>
      <c r="DO30" s="800"/>
      <c r="DP30" s="800"/>
      <c r="DQ30" s="800"/>
      <c r="DR30" s="800"/>
    </row>
    <row r="31" spans="1:122" s="1080" customFormat="1" ht="12">
      <c r="A31" s="1079"/>
      <c r="C31" s="1081">
        <f>C16+C14</f>
        <v>28396412</v>
      </c>
      <c r="D31" s="1081">
        <f aca="true" t="shared" si="35" ref="D31:BO31">D16+D14</f>
        <v>8784230</v>
      </c>
      <c r="E31" s="1081">
        <f t="shared" si="35"/>
        <v>9404516</v>
      </c>
      <c r="F31" s="1081">
        <f t="shared" si="35"/>
        <v>369272</v>
      </c>
      <c r="G31" s="1081">
        <f t="shared" si="35"/>
        <v>9035244</v>
      </c>
      <c r="H31" s="1081">
        <f t="shared" si="35"/>
        <v>4350</v>
      </c>
      <c r="I31" s="1081">
        <f t="shared" si="35"/>
        <v>3333390</v>
      </c>
      <c r="J31" s="1081">
        <f t="shared" si="35"/>
        <v>2994323</v>
      </c>
      <c r="K31" s="1081">
        <f t="shared" si="35"/>
        <v>1840</v>
      </c>
      <c r="L31" s="1081">
        <f t="shared" si="35"/>
        <v>0</v>
      </c>
      <c r="M31" s="1081">
        <f t="shared" si="35"/>
        <v>0</v>
      </c>
      <c r="N31" s="1081">
        <f t="shared" si="35"/>
        <v>3873763</v>
      </c>
      <c r="O31" s="1081">
        <f t="shared" si="35"/>
        <v>2347076</v>
      </c>
      <c r="P31" s="1081">
        <f t="shared" si="35"/>
        <v>232025</v>
      </c>
      <c r="Q31" s="1081">
        <f t="shared" si="35"/>
        <v>1794045</v>
      </c>
      <c r="R31" s="1081">
        <f t="shared" si="35"/>
        <v>400</v>
      </c>
      <c r="S31" s="1081">
        <f t="shared" si="35"/>
        <v>1793645</v>
      </c>
      <c r="T31" s="1081">
        <f t="shared" si="35"/>
        <v>2900</v>
      </c>
      <c r="U31" s="1081">
        <f t="shared" si="35"/>
        <v>4650</v>
      </c>
      <c r="V31" s="1081">
        <f t="shared" si="35"/>
        <v>75734</v>
      </c>
      <c r="W31" s="1081">
        <f t="shared" si="35"/>
        <v>0</v>
      </c>
      <c r="X31" s="1081">
        <f t="shared" si="35"/>
        <v>0</v>
      </c>
      <c r="Y31" s="1081">
        <f t="shared" si="35"/>
        <v>0</v>
      </c>
      <c r="Z31" s="1081">
        <f t="shared" si="35"/>
        <v>237722</v>
      </c>
      <c r="AA31" s="1081">
        <f t="shared" si="35"/>
        <v>8031629</v>
      </c>
      <c r="AB31" s="1081">
        <f t="shared" si="35"/>
        <v>4027632</v>
      </c>
      <c r="AC31" s="1081">
        <f t="shared" si="35"/>
        <v>951108</v>
      </c>
      <c r="AD31" s="1081">
        <f t="shared" si="35"/>
        <v>322004</v>
      </c>
      <c r="AE31" s="1081">
        <f t="shared" si="35"/>
        <v>629104</v>
      </c>
      <c r="AF31" s="1081">
        <f t="shared" si="35"/>
        <v>0</v>
      </c>
      <c r="AG31" s="1081">
        <f t="shared" si="35"/>
        <v>1855483</v>
      </c>
      <c r="AH31" s="1081">
        <f t="shared" si="35"/>
        <v>0</v>
      </c>
      <c r="AI31" s="1081">
        <f t="shared" si="35"/>
        <v>1840</v>
      </c>
      <c r="AJ31" s="1081">
        <f t="shared" si="35"/>
        <v>0</v>
      </c>
      <c r="AK31" s="1081">
        <f t="shared" si="35"/>
        <v>0</v>
      </c>
      <c r="AL31" s="1081">
        <f t="shared" si="35"/>
        <v>1195566</v>
      </c>
      <c r="AM31" s="1081">
        <f t="shared" si="35"/>
        <v>2201481</v>
      </c>
      <c r="AN31" s="1081">
        <f t="shared" si="35"/>
        <v>683377</v>
      </c>
      <c r="AO31" s="1081">
        <f t="shared" si="35"/>
        <v>281624</v>
      </c>
      <c r="AP31" s="1081">
        <f t="shared" si="35"/>
        <v>0</v>
      </c>
      <c r="AQ31" s="1081">
        <f t="shared" si="35"/>
        <v>281624</v>
      </c>
      <c r="AR31" s="1081">
        <f t="shared" si="35"/>
        <v>0</v>
      </c>
      <c r="AS31" s="1081">
        <f t="shared" si="35"/>
        <v>164071</v>
      </c>
      <c r="AT31" s="1081">
        <f t="shared" si="35"/>
        <v>663801</v>
      </c>
      <c r="AU31" s="1081">
        <f t="shared" si="35"/>
        <v>0</v>
      </c>
      <c r="AV31" s="1081">
        <f t="shared" si="35"/>
        <v>0</v>
      </c>
      <c r="AW31" s="1081">
        <f t="shared" si="35"/>
        <v>0</v>
      </c>
      <c r="AX31" s="1081">
        <f t="shared" si="35"/>
        <v>408608</v>
      </c>
      <c r="AY31" s="1081">
        <f t="shared" si="35"/>
        <v>1733534</v>
      </c>
      <c r="AZ31" s="1081">
        <f t="shared" si="35"/>
        <v>452170</v>
      </c>
      <c r="BA31" s="1081">
        <f t="shared" si="35"/>
        <v>510856</v>
      </c>
      <c r="BB31" s="1081">
        <f t="shared" si="35"/>
        <v>0</v>
      </c>
      <c r="BC31" s="1081">
        <f t="shared" si="35"/>
        <v>510856</v>
      </c>
      <c r="BD31" s="1081">
        <f t="shared" si="35"/>
        <v>450</v>
      </c>
      <c r="BE31" s="1081">
        <f t="shared" si="35"/>
        <v>70687</v>
      </c>
      <c r="BF31" s="1081">
        <f t="shared" si="35"/>
        <v>225369</v>
      </c>
      <c r="BG31" s="1081">
        <f t="shared" si="35"/>
        <v>0</v>
      </c>
      <c r="BH31" s="1081">
        <f t="shared" si="35"/>
        <v>0</v>
      </c>
      <c r="BI31" s="1081">
        <f t="shared" si="35"/>
        <v>0</v>
      </c>
      <c r="BJ31" s="1081">
        <f t="shared" si="35"/>
        <v>474002</v>
      </c>
      <c r="BK31" s="1081">
        <f t="shared" si="35"/>
        <v>3281056</v>
      </c>
      <c r="BL31" s="1081">
        <f t="shared" si="35"/>
        <v>1079563</v>
      </c>
      <c r="BM31" s="1081">
        <f t="shared" si="35"/>
        <v>839926</v>
      </c>
      <c r="BN31" s="1081">
        <f t="shared" si="35"/>
        <v>46668</v>
      </c>
      <c r="BO31" s="1081">
        <f t="shared" si="35"/>
        <v>793258</v>
      </c>
      <c r="BP31" s="1081">
        <f aca="true" t="shared" si="36" ref="BP31:DF31">BP16+BP14</f>
        <v>500</v>
      </c>
      <c r="BQ31" s="1081">
        <f t="shared" si="36"/>
        <v>218043</v>
      </c>
      <c r="BR31" s="1081">
        <f t="shared" si="36"/>
        <v>695803</v>
      </c>
      <c r="BS31" s="1081">
        <f t="shared" si="36"/>
        <v>0</v>
      </c>
      <c r="BT31" s="1081">
        <f t="shared" si="36"/>
        <v>0</v>
      </c>
      <c r="BU31" s="1081">
        <f t="shared" si="36"/>
        <v>0</v>
      </c>
      <c r="BV31" s="1081">
        <f t="shared" si="36"/>
        <v>447221</v>
      </c>
      <c r="BW31" s="1081">
        <f t="shared" si="36"/>
        <v>2173723</v>
      </c>
      <c r="BX31" s="1081">
        <f t="shared" si="36"/>
        <v>813573</v>
      </c>
      <c r="BY31" s="1081">
        <f t="shared" si="36"/>
        <v>452565</v>
      </c>
      <c r="BZ31" s="1081">
        <f t="shared" si="36"/>
        <v>0</v>
      </c>
      <c r="CA31" s="1081">
        <f t="shared" si="36"/>
        <v>452565</v>
      </c>
      <c r="CB31" s="1081">
        <f t="shared" si="36"/>
        <v>200</v>
      </c>
      <c r="CC31" s="1081">
        <f t="shared" si="36"/>
        <v>299013</v>
      </c>
      <c r="CD31" s="1081">
        <f t="shared" si="36"/>
        <v>260141</v>
      </c>
      <c r="CE31" s="1081">
        <f t="shared" si="36"/>
        <v>0</v>
      </c>
      <c r="CF31" s="1081">
        <f t="shared" si="36"/>
        <v>0</v>
      </c>
      <c r="CG31" s="1081">
        <f t="shared" si="36"/>
        <v>0</v>
      </c>
      <c r="CH31" s="1081">
        <f t="shared" si="36"/>
        <v>348231</v>
      </c>
      <c r="CI31" s="1081">
        <f t="shared" si="36"/>
        <v>1759915</v>
      </c>
      <c r="CJ31" s="1081">
        <f t="shared" si="36"/>
        <v>378220</v>
      </c>
      <c r="CK31" s="1081">
        <f t="shared" si="36"/>
        <v>607005</v>
      </c>
      <c r="CL31" s="1081">
        <f t="shared" si="36"/>
        <v>0</v>
      </c>
      <c r="CM31" s="1081">
        <f t="shared" si="36"/>
        <v>607005</v>
      </c>
      <c r="CN31" s="1081">
        <f t="shared" si="36"/>
        <v>0</v>
      </c>
      <c r="CO31" s="1081">
        <f t="shared" si="36"/>
        <v>236153</v>
      </c>
      <c r="CP31" s="1081">
        <f t="shared" si="36"/>
        <v>274199</v>
      </c>
      <c r="CQ31" s="1081">
        <f t="shared" si="36"/>
        <v>0</v>
      </c>
      <c r="CR31" s="1081">
        <f t="shared" si="36"/>
        <v>0</v>
      </c>
      <c r="CS31" s="1081">
        <f t="shared" si="36"/>
        <v>0</v>
      </c>
      <c r="CT31" s="1081">
        <f t="shared" si="36"/>
        <v>264338</v>
      </c>
      <c r="CU31" s="1081">
        <f t="shared" si="36"/>
        <v>6867998</v>
      </c>
      <c r="CV31" s="1081">
        <f t="shared" si="36"/>
        <v>1117670</v>
      </c>
      <c r="CW31" s="1081">
        <f t="shared" si="36"/>
        <v>3967387</v>
      </c>
      <c r="CX31" s="1081">
        <f t="shared" si="36"/>
        <v>200</v>
      </c>
      <c r="CY31" s="1081">
        <f t="shared" si="36"/>
        <v>3967187</v>
      </c>
      <c r="CZ31" s="1081">
        <f t="shared" si="36"/>
        <v>300</v>
      </c>
      <c r="DA31" s="1081">
        <f t="shared" si="36"/>
        <v>485290</v>
      </c>
      <c r="DB31" s="1081">
        <f t="shared" si="36"/>
        <v>799276</v>
      </c>
      <c r="DC31" s="1081">
        <f t="shared" si="36"/>
        <v>0</v>
      </c>
      <c r="DD31" s="1081">
        <f t="shared" si="36"/>
        <v>0</v>
      </c>
      <c r="DE31" s="1081">
        <f t="shared" si="36"/>
        <v>0</v>
      </c>
      <c r="DF31" s="1081">
        <f t="shared" si="36"/>
        <v>498075</v>
      </c>
      <c r="DG31" s="1082"/>
      <c r="DH31" s="1082"/>
      <c r="DI31" s="1082"/>
      <c r="DJ31" s="1082"/>
      <c r="DK31" s="1082"/>
      <c r="DL31" s="1082"/>
      <c r="DM31" s="1082"/>
      <c r="DN31" s="1082"/>
      <c r="DO31" s="1082"/>
      <c r="DP31" s="1082"/>
      <c r="DQ31" s="1082"/>
      <c r="DR31" s="1082"/>
    </row>
    <row r="32" spans="3:122" ht="16.5">
      <c r="C32" s="801"/>
      <c r="D32" s="1074"/>
      <c r="E32" s="1074"/>
      <c r="F32" s="1074"/>
      <c r="G32" s="1074"/>
      <c r="H32" s="800"/>
      <c r="I32" s="1495"/>
      <c r="J32" s="1495"/>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0"/>
      <c r="AY32" s="800"/>
      <c r="AZ32" s="800"/>
      <c r="BA32" s="800"/>
      <c r="BB32" s="800"/>
      <c r="BC32" s="800"/>
      <c r="BD32" s="800"/>
      <c r="BE32" s="800"/>
      <c r="BF32" s="800"/>
      <c r="BG32" s="800"/>
      <c r="BH32" s="800"/>
      <c r="BI32" s="800"/>
      <c r="BJ32" s="800"/>
      <c r="BK32" s="800"/>
      <c r="BL32" s="800"/>
      <c r="BM32" s="800"/>
      <c r="BN32" s="800"/>
      <c r="BO32" s="800"/>
      <c r="BP32" s="800"/>
      <c r="BQ32" s="800"/>
      <c r="BR32" s="800"/>
      <c r="BS32" s="800"/>
      <c r="BT32" s="800"/>
      <c r="BU32" s="800"/>
      <c r="BV32" s="800"/>
      <c r="BW32" s="800"/>
      <c r="BX32" s="800"/>
      <c r="BY32" s="800"/>
      <c r="BZ32" s="800"/>
      <c r="CA32" s="800"/>
      <c r="CB32" s="800"/>
      <c r="CC32" s="800"/>
      <c r="CD32" s="800"/>
      <c r="CE32" s="800"/>
      <c r="CF32" s="800"/>
      <c r="CG32" s="800"/>
      <c r="CH32" s="800"/>
      <c r="CI32" s="800"/>
      <c r="CJ32" s="800"/>
      <c r="CK32" s="800"/>
      <c r="CL32" s="800"/>
      <c r="CM32" s="800"/>
      <c r="CN32" s="800"/>
      <c r="CO32" s="800"/>
      <c r="CP32" s="800"/>
      <c r="CQ32" s="800"/>
      <c r="CR32" s="800"/>
      <c r="CS32" s="800"/>
      <c r="CT32" s="800"/>
      <c r="CU32" s="800"/>
      <c r="CV32" s="800"/>
      <c r="CW32" s="800"/>
      <c r="CX32" s="800"/>
      <c r="CY32" s="800"/>
      <c r="CZ32" s="800"/>
      <c r="DA32" s="800"/>
      <c r="DB32" s="800"/>
      <c r="DC32" s="800"/>
      <c r="DD32" s="800"/>
      <c r="DE32" s="800"/>
      <c r="DF32" s="800"/>
      <c r="DG32" s="800"/>
      <c r="DH32" s="800"/>
      <c r="DI32" s="800"/>
      <c r="DJ32" s="800"/>
      <c r="DK32" s="800"/>
      <c r="DL32" s="800"/>
      <c r="DM32" s="800"/>
      <c r="DN32" s="800"/>
      <c r="DO32" s="800"/>
      <c r="DP32" s="800"/>
      <c r="DQ32" s="800"/>
      <c r="DR32" s="800"/>
    </row>
    <row r="33" spans="3:122" ht="15">
      <c r="C33" s="800"/>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800"/>
      <c r="AM33" s="800"/>
      <c r="AN33" s="800"/>
      <c r="AO33" s="800"/>
      <c r="AP33" s="800"/>
      <c r="AQ33" s="800"/>
      <c r="AR33" s="800"/>
      <c r="AS33" s="800"/>
      <c r="AT33" s="800"/>
      <c r="AU33" s="800"/>
      <c r="AV33" s="800"/>
      <c r="AW33" s="800"/>
      <c r="AX33" s="800"/>
      <c r="AY33" s="800"/>
      <c r="AZ33" s="800"/>
      <c r="BA33" s="800"/>
      <c r="BB33" s="800"/>
      <c r="BC33" s="800"/>
      <c r="BD33" s="800"/>
      <c r="BE33" s="800"/>
      <c r="BF33" s="800"/>
      <c r="BG33" s="800"/>
      <c r="BH33" s="800"/>
      <c r="BI33" s="800"/>
      <c r="BJ33" s="800"/>
      <c r="BK33" s="800"/>
      <c r="BL33" s="800"/>
      <c r="BM33" s="800"/>
      <c r="BN33" s="800"/>
      <c r="BO33" s="800"/>
      <c r="BP33" s="800"/>
      <c r="BQ33" s="800"/>
      <c r="BR33" s="800"/>
      <c r="BS33" s="800"/>
      <c r="BT33" s="800"/>
      <c r="BU33" s="800"/>
      <c r="BV33" s="800"/>
      <c r="BW33" s="800"/>
      <c r="BX33" s="800"/>
      <c r="BY33" s="800"/>
      <c r="BZ33" s="800"/>
      <c r="CA33" s="800"/>
      <c r="CB33" s="800"/>
      <c r="CC33" s="800"/>
      <c r="CD33" s="800"/>
      <c r="CE33" s="800"/>
      <c r="CF33" s="800"/>
      <c r="CG33" s="800"/>
      <c r="CH33" s="800"/>
      <c r="CI33" s="800"/>
      <c r="CJ33" s="800"/>
      <c r="CK33" s="800"/>
      <c r="CL33" s="800"/>
      <c r="CM33" s="800"/>
      <c r="CN33" s="800"/>
      <c r="CO33" s="800"/>
      <c r="CP33" s="800"/>
      <c r="CQ33" s="800"/>
      <c r="CR33" s="800"/>
      <c r="CS33" s="800"/>
      <c r="CT33" s="800"/>
      <c r="CU33" s="800"/>
      <c r="CV33" s="800"/>
      <c r="CW33" s="800"/>
      <c r="CX33" s="800"/>
      <c r="CY33" s="800"/>
      <c r="CZ33" s="800"/>
      <c r="DA33" s="800"/>
      <c r="DB33" s="800"/>
      <c r="DC33" s="800"/>
      <c r="DD33" s="800"/>
      <c r="DE33" s="800"/>
      <c r="DF33" s="800"/>
      <c r="DG33" s="800"/>
      <c r="DH33" s="800"/>
      <c r="DI33" s="800"/>
      <c r="DJ33" s="800"/>
      <c r="DK33" s="800"/>
      <c r="DL33" s="800"/>
      <c r="DM33" s="800"/>
      <c r="DN33" s="800"/>
      <c r="DO33" s="800"/>
      <c r="DP33" s="800"/>
      <c r="DQ33" s="800"/>
      <c r="DR33" s="800"/>
    </row>
    <row r="34" spans="3:13" ht="17.25">
      <c r="C34" s="800"/>
      <c r="D34" s="800"/>
      <c r="E34" s="800"/>
      <c r="F34" s="800"/>
      <c r="G34" s="800"/>
      <c r="H34" s="800"/>
      <c r="I34" s="1496"/>
      <c r="J34" s="1496"/>
      <c r="K34" s="800"/>
      <c r="L34" s="800"/>
      <c r="M34" s="800"/>
    </row>
    <row r="35" spans="3:13" ht="15">
      <c r="C35" s="800"/>
      <c r="D35" s="800"/>
      <c r="E35" s="800"/>
      <c r="F35" s="800"/>
      <c r="G35" s="800"/>
      <c r="H35" s="800"/>
      <c r="I35" s="1494"/>
      <c r="J35" s="1494"/>
      <c r="K35" s="800"/>
      <c r="L35" s="800"/>
      <c r="M35" s="800"/>
    </row>
    <row r="36" spans="3:13" ht="15">
      <c r="C36" s="800"/>
      <c r="D36" s="800"/>
      <c r="E36" s="800"/>
      <c r="F36" s="800"/>
      <c r="G36" s="800"/>
      <c r="H36" s="800"/>
      <c r="I36" s="1494"/>
      <c r="J36" s="1494"/>
      <c r="K36" s="800"/>
      <c r="L36" s="800"/>
      <c r="M36" s="800"/>
    </row>
    <row r="37" spans="3:13" ht="15">
      <c r="C37" s="800"/>
      <c r="D37" s="800"/>
      <c r="E37" s="800"/>
      <c r="F37" s="800"/>
      <c r="G37" s="800"/>
      <c r="H37" s="800"/>
      <c r="I37" s="1494"/>
      <c r="J37" s="1494"/>
      <c r="K37" s="800"/>
      <c r="L37" s="800"/>
      <c r="M37" s="800"/>
    </row>
    <row r="38" spans="3:13" ht="15">
      <c r="C38" s="800"/>
      <c r="D38" s="800"/>
      <c r="E38" s="800"/>
      <c r="F38" s="800"/>
      <c r="G38" s="800"/>
      <c r="H38" s="800"/>
      <c r="I38" s="1494"/>
      <c r="J38" s="1494"/>
      <c r="K38" s="800"/>
      <c r="L38" s="800"/>
      <c r="M38" s="800"/>
    </row>
    <row r="39" spans="3:13" ht="15">
      <c r="C39" s="800"/>
      <c r="D39" s="800"/>
      <c r="E39" s="800"/>
      <c r="F39" s="800"/>
      <c r="G39" s="800"/>
      <c r="H39" s="800"/>
      <c r="I39" s="1494"/>
      <c r="J39" s="1494"/>
      <c r="K39" s="800"/>
      <c r="L39" s="800"/>
      <c r="M39" s="800"/>
    </row>
    <row r="40" spans="3:13" ht="15">
      <c r="C40" s="800"/>
      <c r="D40" s="800"/>
      <c r="E40" s="800"/>
      <c r="F40" s="800"/>
      <c r="G40" s="800"/>
      <c r="H40" s="800"/>
      <c r="I40" s="803"/>
      <c r="J40" s="803"/>
      <c r="K40" s="800"/>
      <c r="L40" s="800"/>
      <c r="M40" s="800"/>
    </row>
    <row r="41" spans="3:13" ht="17.25">
      <c r="C41" s="386"/>
      <c r="D41" s="386"/>
      <c r="E41" s="386"/>
      <c r="F41" s="386"/>
      <c r="G41" s="802"/>
      <c r="H41" s="802"/>
      <c r="I41" s="800"/>
      <c r="J41" s="800"/>
      <c r="K41" s="800"/>
      <c r="L41" s="800"/>
      <c r="M41" s="800"/>
    </row>
    <row r="42" spans="3:13" ht="15.75">
      <c r="C42" s="386"/>
      <c r="D42" s="386"/>
      <c r="E42" s="386"/>
      <c r="F42" s="386"/>
      <c r="G42" s="803"/>
      <c r="H42" s="803"/>
      <c r="I42" s="800"/>
      <c r="J42" s="800"/>
      <c r="K42" s="804"/>
      <c r="L42" s="804"/>
      <c r="M42" s="804"/>
    </row>
    <row r="43" spans="3:13" ht="15">
      <c r="C43" s="386"/>
      <c r="D43" s="386"/>
      <c r="E43" s="386"/>
      <c r="F43" s="386"/>
      <c r="G43" s="803"/>
      <c r="H43" s="803"/>
      <c r="I43" s="800"/>
      <c r="J43" s="800"/>
      <c r="K43" s="800"/>
      <c r="L43" s="800"/>
      <c r="M43" s="800"/>
    </row>
    <row r="44" spans="3:13" ht="15">
      <c r="C44" s="386"/>
      <c r="D44" s="386"/>
      <c r="E44" s="386"/>
      <c r="F44" s="386"/>
      <c r="G44" s="803"/>
      <c r="H44" s="803"/>
      <c r="I44" s="800"/>
      <c r="J44" s="800"/>
      <c r="K44" s="800"/>
      <c r="L44" s="800"/>
      <c r="M44" s="800"/>
    </row>
    <row r="45" spans="3:13" ht="15">
      <c r="C45" s="386"/>
      <c r="D45" s="386"/>
      <c r="E45" s="386"/>
      <c r="F45" s="386"/>
      <c r="G45" s="803"/>
      <c r="H45" s="803"/>
      <c r="I45" s="800"/>
      <c r="J45" s="800"/>
      <c r="K45" s="800"/>
      <c r="L45" s="800"/>
      <c r="M45" s="800"/>
    </row>
    <row r="46" spans="3:13" ht="15">
      <c r="C46" s="800"/>
      <c r="D46" s="800"/>
      <c r="E46" s="800"/>
      <c r="F46" s="800"/>
      <c r="G46" s="800"/>
      <c r="H46" s="800"/>
      <c r="I46" s="800"/>
      <c r="J46" s="800"/>
      <c r="K46" s="800"/>
      <c r="L46" s="800"/>
      <c r="M46" s="800"/>
    </row>
    <row r="47" spans="3:13" ht="15">
      <c r="C47" s="800"/>
      <c r="D47" s="800"/>
      <c r="E47" s="800"/>
      <c r="F47" s="800"/>
      <c r="G47" s="800"/>
      <c r="H47" s="800"/>
      <c r="I47" s="800"/>
      <c r="J47" s="800"/>
      <c r="K47" s="800"/>
      <c r="L47" s="800"/>
      <c r="M47" s="800"/>
    </row>
    <row r="48" spans="3:13" ht="15">
      <c r="C48" s="800"/>
      <c r="D48" s="800"/>
      <c r="E48" s="800"/>
      <c r="F48" s="800"/>
      <c r="G48" s="800"/>
      <c r="H48" s="800"/>
      <c r="I48" s="800"/>
      <c r="J48" s="800"/>
      <c r="K48" s="800"/>
      <c r="L48" s="800"/>
      <c r="M48" s="800"/>
    </row>
    <row r="49" spans="3:13" ht="15">
      <c r="C49" s="800"/>
      <c r="D49" s="800"/>
      <c r="E49" s="800"/>
      <c r="F49" s="800"/>
      <c r="G49" s="800"/>
      <c r="H49" s="800"/>
      <c r="I49" s="800"/>
      <c r="J49" s="800"/>
      <c r="K49" s="800"/>
      <c r="L49" s="800"/>
      <c r="M49" s="800"/>
    </row>
    <row r="50" spans="3:13" ht="15">
      <c r="C50" s="800"/>
      <c r="D50" s="800"/>
      <c r="E50" s="800"/>
      <c r="F50" s="800"/>
      <c r="G50" s="800"/>
      <c r="H50" s="800"/>
      <c r="I50" s="800"/>
      <c r="J50" s="800"/>
      <c r="K50" s="800"/>
      <c r="L50" s="800"/>
      <c r="M50" s="800"/>
    </row>
    <row r="51" spans="3:13" ht="15">
      <c r="C51" s="800"/>
      <c r="D51" s="800"/>
      <c r="E51" s="800"/>
      <c r="F51" s="800"/>
      <c r="G51" s="800"/>
      <c r="H51" s="800"/>
      <c r="I51" s="800"/>
      <c r="J51" s="800"/>
      <c r="K51" s="800"/>
      <c r="L51" s="800"/>
      <c r="M51" s="800"/>
    </row>
    <row r="52" spans="3:13" ht="15">
      <c r="C52" s="800"/>
      <c r="D52" s="800"/>
      <c r="E52" s="800"/>
      <c r="F52" s="800"/>
      <c r="G52" s="800"/>
      <c r="H52" s="800"/>
      <c r="I52" s="800"/>
      <c r="J52" s="800"/>
      <c r="K52" s="800"/>
      <c r="L52" s="800"/>
      <c r="M52" s="800"/>
    </row>
    <row r="53" spans="3:13" ht="15">
      <c r="C53" s="800"/>
      <c r="D53" s="800"/>
      <c r="E53" s="800"/>
      <c r="F53" s="800"/>
      <c r="G53" s="800"/>
      <c r="H53" s="800"/>
      <c r="I53" s="800"/>
      <c r="J53" s="800"/>
      <c r="K53" s="800"/>
      <c r="L53" s="800"/>
      <c r="M53" s="800"/>
    </row>
    <row r="54" spans="3:13" ht="15">
      <c r="C54" s="800"/>
      <c r="D54" s="800"/>
      <c r="E54" s="800"/>
      <c r="F54" s="800"/>
      <c r="G54" s="800"/>
      <c r="H54" s="800"/>
      <c r="I54" s="800"/>
      <c r="J54" s="800"/>
      <c r="K54" s="800"/>
      <c r="L54" s="800"/>
      <c r="M54" s="800"/>
    </row>
    <row r="55" spans="3:13" ht="15">
      <c r="C55" s="800"/>
      <c r="D55" s="800"/>
      <c r="E55" s="800"/>
      <c r="F55" s="800"/>
      <c r="G55" s="800"/>
      <c r="H55" s="800"/>
      <c r="I55" s="800"/>
      <c r="J55" s="800"/>
      <c r="K55" s="800"/>
      <c r="L55" s="800"/>
      <c r="M55" s="800"/>
    </row>
    <row r="56" spans="3:13" ht="15">
      <c r="C56" s="800"/>
      <c r="D56" s="800"/>
      <c r="E56" s="800"/>
      <c r="F56" s="800"/>
      <c r="G56" s="800"/>
      <c r="H56" s="800"/>
      <c r="I56" s="800"/>
      <c r="J56" s="800"/>
      <c r="K56" s="800"/>
      <c r="L56" s="800"/>
      <c r="M56" s="800"/>
    </row>
    <row r="57" spans="3:13" ht="15">
      <c r="C57" s="800"/>
      <c r="D57" s="800"/>
      <c r="E57" s="800"/>
      <c r="F57" s="800"/>
      <c r="G57" s="800"/>
      <c r="H57" s="800"/>
      <c r="I57" s="800"/>
      <c r="J57" s="800"/>
      <c r="K57" s="800"/>
      <c r="L57" s="800"/>
      <c r="M57" s="800"/>
    </row>
    <row r="58" spans="3:13" ht="15">
      <c r="C58" s="800"/>
      <c r="D58" s="800"/>
      <c r="E58" s="800"/>
      <c r="F58" s="800"/>
      <c r="G58" s="800"/>
      <c r="H58" s="800"/>
      <c r="I58" s="800"/>
      <c r="J58" s="800"/>
      <c r="K58" s="800"/>
      <c r="L58" s="800"/>
      <c r="M58" s="800"/>
    </row>
    <row r="59" spans="3:13" ht="15">
      <c r="C59" s="800"/>
      <c r="D59" s="800"/>
      <c r="E59" s="800"/>
      <c r="F59" s="800"/>
      <c r="G59" s="800"/>
      <c r="H59" s="800"/>
      <c r="I59" s="800"/>
      <c r="J59" s="800"/>
      <c r="K59" s="800"/>
      <c r="L59" s="800"/>
      <c r="M59" s="800"/>
    </row>
    <row r="60" spans="3:13" ht="15">
      <c r="C60" s="800"/>
      <c r="D60" s="800"/>
      <c r="E60" s="800"/>
      <c r="F60" s="800"/>
      <c r="G60" s="800"/>
      <c r="H60" s="800"/>
      <c r="I60" s="800"/>
      <c r="J60" s="800"/>
      <c r="K60" s="800"/>
      <c r="L60" s="800"/>
      <c r="M60" s="800"/>
    </row>
    <row r="61" spans="3:13" ht="15">
      <c r="C61" s="800"/>
      <c r="D61" s="800"/>
      <c r="E61" s="800"/>
      <c r="F61" s="800"/>
      <c r="G61" s="800"/>
      <c r="H61" s="800"/>
      <c r="I61" s="800"/>
      <c r="J61" s="800"/>
      <c r="K61" s="800"/>
      <c r="L61" s="800"/>
      <c r="M61" s="800"/>
    </row>
    <row r="62" spans="3:13" ht="15">
      <c r="C62" s="800"/>
      <c r="D62" s="800"/>
      <c r="E62" s="800"/>
      <c r="F62" s="800"/>
      <c r="G62" s="800"/>
      <c r="H62" s="800"/>
      <c r="I62" s="800"/>
      <c r="J62" s="800"/>
      <c r="K62" s="800"/>
      <c r="L62" s="800"/>
      <c r="M62" s="800"/>
    </row>
    <row r="63" spans="3:13" ht="15">
      <c r="C63" s="800"/>
      <c r="D63" s="800"/>
      <c r="E63" s="800"/>
      <c r="F63" s="800"/>
      <c r="G63" s="800"/>
      <c r="H63" s="800"/>
      <c r="I63" s="800"/>
      <c r="J63" s="800"/>
      <c r="K63" s="800"/>
      <c r="L63" s="800"/>
      <c r="M63" s="800"/>
    </row>
  </sheetData>
  <sheetProtection/>
  <mergeCells count="145">
    <mergeCell ref="V7:V9"/>
    <mergeCell ref="AD8:AE8"/>
    <mergeCell ref="O5:Z5"/>
    <mergeCell ref="AA5:AL5"/>
    <mergeCell ref="D3:I3"/>
    <mergeCell ref="W7:W9"/>
    <mergeCell ref="X7:X9"/>
    <mergeCell ref="Y7:Y9"/>
    <mergeCell ref="K3:N3"/>
    <mergeCell ref="Z7:Z9"/>
    <mergeCell ref="K1:N1"/>
    <mergeCell ref="D1:I1"/>
    <mergeCell ref="D2:I2"/>
    <mergeCell ref="K2:N2"/>
    <mergeCell ref="A1:B1"/>
    <mergeCell ref="A3:B3"/>
    <mergeCell ref="A10:B10"/>
    <mergeCell ref="C6:C9"/>
    <mergeCell ref="D6:N6"/>
    <mergeCell ref="O6:O9"/>
    <mergeCell ref="E8:E9"/>
    <mergeCell ref="F8:G8"/>
    <mergeCell ref="A6:B9"/>
    <mergeCell ref="CU5:DF5"/>
    <mergeCell ref="P6:Z6"/>
    <mergeCell ref="AA6:AA9"/>
    <mergeCell ref="AB6:AL6"/>
    <mergeCell ref="AM6:AM9"/>
    <mergeCell ref="T7:T9"/>
    <mergeCell ref="U7:U9"/>
    <mergeCell ref="AX7:AX9"/>
    <mergeCell ref="BK5:BV5"/>
    <mergeCell ref="AM5:AX5"/>
    <mergeCell ref="BW5:CH5"/>
    <mergeCell ref="CI5:CT5"/>
    <mergeCell ref="AY5:BJ5"/>
    <mergeCell ref="BI7:BI9"/>
    <mergeCell ref="BJ7:BJ9"/>
    <mergeCell ref="AN6:AX6"/>
    <mergeCell ref="AR7:AR9"/>
    <mergeCell ref="AW7:AW9"/>
    <mergeCell ref="BB8:BC8"/>
    <mergeCell ref="AZ7:AZ9"/>
    <mergeCell ref="AB7:AB9"/>
    <mergeCell ref="AC7:AE7"/>
    <mergeCell ref="AF7:AF9"/>
    <mergeCell ref="AC8:AC9"/>
    <mergeCell ref="AS7:AS9"/>
    <mergeCell ref="AY6:AY9"/>
    <mergeCell ref="AG7:AG9"/>
    <mergeCell ref="AH7:AH9"/>
    <mergeCell ref="AI7:AI9"/>
    <mergeCell ref="AJ7:AJ9"/>
    <mergeCell ref="BA7:BC7"/>
    <mergeCell ref="BD7:BD9"/>
    <mergeCell ref="BA8:BA9"/>
    <mergeCell ref="AZ6:BJ6"/>
    <mergeCell ref="BK6:BK9"/>
    <mergeCell ref="BE7:BE9"/>
    <mergeCell ref="BF7:BF9"/>
    <mergeCell ref="BG7:BG9"/>
    <mergeCell ref="BH7:BH9"/>
    <mergeCell ref="BU7:BU9"/>
    <mergeCell ref="BP7:BP9"/>
    <mergeCell ref="BQ7:BQ9"/>
    <mergeCell ref="BL7:BL9"/>
    <mergeCell ref="BV7:BV9"/>
    <mergeCell ref="BR7:BR9"/>
    <mergeCell ref="BM7:BO7"/>
    <mergeCell ref="BM8:BM9"/>
    <mergeCell ref="BN8:BO8"/>
    <mergeCell ref="CV6:DF6"/>
    <mergeCell ref="D7:D9"/>
    <mergeCell ref="E7:G7"/>
    <mergeCell ref="H7:H9"/>
    <mergeCell ref="I7:I9"/>
    <mergeCell ref="J7:J9"/>
    <mergeCell ref="K7:K9"/>
    <mergeCell ref="L7:L9"/>
    <mergeCell ref="CJ6:CT6"/>
    <mergeCell ref="CU6:CU9"/>
    <mergeCell ref="AK7:AK9"/>
    <mergeCell ref="AU7:AU9"/>
    <mergeCell ref="AV7:AV9"/>
    <mergeCell ref="AL7:AL9"/>
    <mergeCell ref="AN7:AN9"/>
    <mergeCell ref="AO7:AQ7"/>
    <mergeCell ref="AO8:AO9"/>
    <mergeCell ref="AP8:AQ8"/>
    <mergeCell ref="AT7:AT9"/>
    <mergeCell ref="BX6:CH6"/>
    <mergeCell ref="BL6:BV6"/>
    <mergeCell ref="BW6:BW9"/>
    <mergeCell ref="BS7:BS9"/>
    <mergeCell ref="BT7:BT9"/>
    <mergeCell ref="CC7:CC9"/>
    <mergeCell ref="CD7:CD9"/>
    <mergeCell ref="CE7:CE9"/>
    <mergeCell ref="CF7:CF9"/>
    <mergeCell ref="BX7:BX9"/>
    <mergeCell ref="BY7:CA7"/>
    <mergeCell ref="CB7:CB9"/>
    <mergeCell ref="BY8:BY9"/>
    <mergeCell ref="BZ8:CA8"/>
    <mergeCell ref="CG7:CG9"/>
    <mergeCell ref="CH7:CH9"/>
    <mergeCell ref="CJ7:CJ9"/>
    <mergeCell ref="CK7:CM7"/>
    <mergeCell ref="CK8:CK9"/>
    <mergeCell ref="CL8:CM8"/>
    <mergeCell ref="CI6:CI9"/>
    <mergeCell ref="CR7:CR9"/>
    <mergeCell ref="CS7:CS9"/>
    <mergeCell ref="CT7:CT9"/>
    <mergeCell ref="CV7:CV9"/>
    <mergeCell ref="CN7:CN9"/>
    <mergeCell ref="CO7:CO9"/>
    <mergeCell ref="CP7:CP9"/>
    <mergeCell ref="CQ7:CQ9"/>
    <mergeCell ref="DC7:DC9"/>
    <mergeCell ref="DD7:DD9"/>
    <mergeCell ref="DE7:DE9"/>
    <mergeCell ref="DF7:DF9"/>
    <mergeCell ref="CW7:CY7"/>
    <mergeCell ref="CZ7:CZ9"/>
    <mergeCell ref="DA7:DA9"/>
    <mergeCell ref="DB7:DB9"/>
    <mergeCell ref="CW8:CW9"/>
    <mergeCell ref="CX8:CY8"/>
    <mergeCell ref="J28:M28"/>
    <mergeCell ref="I29:J29"/>
    <mergeCell ref="I30:J30"/>
    <mergeCell ref="Q8:Q9"/>
    <mergeCell ref="R8:S8"/>
    <mergeCell ref="M7:M9"/>
    <mergeCell ref="N7:N9"/>
    <mergeCell ref="P7:P9"/>
    <mergeCell ref="Q7:S7"/>
    <mergeCell ref="I37:J37"/>
    <mergeCell ref="I38:J38"/>
    <mergeCell ref="I39:J39"/>
    <mergeCell ref="I32:J32"/>
    <mergeCell ref="I34:J34"/>
    <mergeCell ref="I35:J35"/>
    <mergeCell ref="I36:J36"/>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K41"/>
  <sheetViews>
    <sheetView showZeros="0" view="pageBreakPreview" zoomScaleNormal="80" zoomScaleSheetLayoutView="100" zoomScalePageLayoutView="0" workbookViewId="0" topLeftCell="A7">
      <selection activeCell="A24" sqref="A24:IV24"/>
    </sheetView>
  </sheetViews>
  <sheetFormatPr defaultColWidth="9.00390625" defaultRowHeight="15.75"/>
  <cols>
    <col min="1" max="1" width="4.25390625" style="410" customWidth="1"/>
    <col min="2" max="2" width="46.875" style="410" customWidth="1"/>
    <col min="3" max="3" width="39.50390625" style="410" customWidth="1"/>
    <col min="4" max="4" width="10.375" style="410" customWidth="1"/>
    <col min="5" max="5" width="11.125" style="410" customWidth="1"/>
    <col min="6" max="6" width="10.75390625" style="410" customWidth="1"/>
    <col min="7" max="7" width="13.00390625" style="410" customWidth="1"/>
    <col min="8" max="9" width="10.625" style="410" customWidth="1"/>
    <col min="10" max="10" width="9.50390625" style="410" customWidth="1"/>
    <col min="11" max="11" width="8.625" style="410" customWidth="1"/>
    <col min="12" max="14" width="9.00390625" style="410" customWidth="1"/>
    <col min="15" max="16384" width="9.00390625" style="410" customWidth="1"/>
  </cols>
  <sheetData>
    <row r="1" spans="1:3" s="421" customFormat="1" ht="35.25" customHeight="1">
      <c r="A1" s="1513" t="s">
        <v>201</v>
      </c>
      <c r="B1" s="1514"/>
      <c r="C1" s="1514"/>
    </row>
    <row r="2" spans="1:11" s="426" customFormat="1" ht="18.75" customHeight="1">
      <c r="A2" s="1515" t="s">
        <v>69</v>
      </c>
      <c r="B2" s="1516"/>
      <c r="C2" s="950" t="s">
        <v>336</v>
      </c>
      <c r="D2" s="837"/>
      <c r="E2" s="837"/>
      <c r="F2" s="837"/>
      <c r="G2" s="837"/>
      <c r="H2" s="837"/>
      <c r="I2" s="837"/>
      <c r="J2" s="837"/>
      <c r="K2" s="837"/>
    </row>
    <row r="3" spans="1:11" s="426" customFormat="1" ht="21.75" customHeight="1">
      <c r="A3" s="1517" t="s">
        <v>6</v>
      </c>
      <c r="B3" s="1518"/>
      <c r="C3" s="915">
        <v>1</v>
      </c>
      <c r="D3" s="916" t="s">
        <v>662</v>
      </c>
      <c r="E3" s="917" t="s">
        <v>723</v>
      </c>
      <c r="F3" s="918" t="s">
        <v>664</v>
      </c>
      <c r="G3" s="919" t="s">
        <v>665</v>
      </c>
      <c r="H3" s="920" t="s">
        <v>667</v>
      </c>
      <c r="I3" s="921" t="s">
        <v>668</v>
      </c>
      <c r="J3" s="922" t="s">
        <v>666</v>
      </c>
      <c r="K3" s="923" t="s">
        <v>669</v>
      </c>
    </row>
    <row r="4" spans="1:11" ht="21" customHeight="1">
      <c r="A4" s="424" t="s">
        <v>51</v>
      </c>
      <c r="B4" s="485" t="s">
        <v>546</v>
      </c>
      <c r="C4" s="924">
        <f aca="true" t="shared" si="0" ref="C4:K4">SUM(C5:C11)</f>
        <v>0</v>
      </c>
      <c r="D4" s="924">
        <f t="shared" si="0"/>
        <v>0</v>
      </c>
      <c r="E4" s="924">
        <f t="shared" si="0"/>
        <v>0</v>
      </c>
      <c r="F4" s="924">
        <f t="shared" si="0"/>
        <v>0</v>
      </c>
      <c r="G4" s="924">
        <f t="shared" si="0"/>
        <v>0</v>
      </c>
      <c r="H4" s="924">
        <f t="shared" si="0"/>
        <v>0</v>
      </c>
      <c r="I4" s="924">
        <f t="shared" si="0"/>
        <v>0</v>
      </c>
      <c r="J4" s="924">
        <f t="shared" si="0"/>
        <v>0</v>
      </c>
      <c r="K4" s="924">
        <f t="shared" si="0"/>
        <v>0</v>
      </c>
    </row>
    <row r="5" spans="1:11" s="26" customFormat="1" ht="21" customHeight="1">
      <c r="A5" s="428" t="s">
        <v>53</v>
      </c>
      <c r="B5" s="486" t="s">
        <v>151</v>
      </c>
      <c r="C5" s="925">
        <f>SUM(D5:K5)</f>
        <v>0</v>
      </c>
      <c r="D5" s="925"/>
      <c r="E5" s="925"/>
      <c r="F5" s="925"/>
      <c r="G5" s="925">
        <f>14974-10800-4174</f>
        <v>0</v>
      </c>
      <c r="H5" s="925"/>
      <c r="I5" s="925"/>
      <c r="J5" s="925"/>
      <c r="K5" s="925"/>
    </row>
    <row r="6" spans="1:11" s="26" customFormat="1" ht="21" customHeight="1">
      <c r="A6" s="428" t="s">
        <v>54</v>
      </c>
      <c r="B6" s="486" t="s">
        <v>152</v>
      </c>
      <c r="C6" s="925">
        <f aca="true" t="shared" si="1" ref="C6:C29">SUM(D6:K6)</f>
        <v>0</v>
      </c>
      <c r="D6" s="925"/>
      <c r="E6" s="925">
        <f>589151-32822-556329</f>
        <v>0</v>
      </c>
      <c r="F6" s="925"/>
      <c r="G6" s="925">
        <f>361097-352794-8303</f>
        <v>0</v>
      </c>
      <c r="H6" s="925">
        <f>285332-11469-64219-56644-860-643-151497</f>
        <v>0</v>
      </c>
      <c r="I6" s="925"/>
      <c r="J6" s="925">
        <f>219886-45805-106190-67891</f>
        <v>0</v>
      </c>
      <c r="K6" s="925"/>
    </row>
    <row r="7" spans="1:11" s="26" customFormat="1" ht="21" customHeight="1">
      <c r="A7" s="428" t="s">
        <v>139</v>
      </c>
      <c r="B7" s="486" t="s">
        <v>153</v>
      </c>
      <c r="C7" s="925">
        <f t="shared" si="1"/>
        <v>0</v>
      </c>
      <c r="D7" s="925"/>
      <c r="E7" s="925"/>
      <c r="F7" s="925"/>
      <c r="G7" s="925"/>
      <c r="H7" s="925">
        <f>1800-1800</f>
        <v>0</v>
      </c>
      <c r="I7" s="925">
        <f>4000-4000</f>
        <v>0</v>
      </c>
      <c r="J7" s="925"/>
      <c r="K7" s="925"/>
    </row>
    <row r="8" spans="1:11" s="26" customFormat="1" ht="21" customHeight="1">
      <c r="A8" s="428" t="s">
        <v>141</v>
      </c>
      <c r="B8" s="486" t="s">
        <v>154</v>
      </c>
      <c r="C8" s="925">
        <f t="shared" si="1"/>
        <v>0</v>
      </c>
      <c r="D8" s="925"/>
      <c r="E8" s="925"/>
      <c r="F8" s="925"/>
      <c r="G8" s="925"/>
      <c r="H8" s="925"/>
      <c r="I8" s="925"/>
      <c r="J8" s="925"/>
      <c r="K8" s="925"/>
    </row>
    <row r="9" spans="1:11" s="26" customFormat="1" ht="21" customHeight="1">
      <c r="A9" s="428" t="s">
        <v>143</v>
      </c>
      <c r="B9" s="486" t="s">
        <v>155</v>
      </c>
      <c r="C9" s="925">
        <f t="shared" si="1"/>
        <v>0</v>
      </c>
      <c r="D9" s="925"/>
      <c r="E9" s="925"/>
      <c r="F9" s="925"/>
      <c r="G9" s="925"/>
      <c r="H9" s="925"/>
      <c r="I9" s="925"/>
      <c r="J9" s="925"/>
      <c r="K9" s="925"/>
    </row>
    <row r="10" spans="1:11" s="26" customFormat="1" ht="21" customHeight="1">
      <c r="A10" s="428" t="s">
        <v>145</v>
      </c>
      <c r="B10" s="486" t="s">
        <v>156</v>
      </c>
      <c r="C10" s="925"/>
      <c r="D10" s="925"/>
      <c r="E10" s="925"/>
      <c r="F10" s="925"/>
      <c r="G10" s="925"/>
      <c r="H10" s="925"/>
      <c r="I10" s="925"/>
      <c r="J10" s="925"/>
      <c r="K10" s="925"/>
    </row>
    <row r="11" spans="1:11" s="26" customFormat="1" ht="21" customHeight="1">
      <c r="A11" s="428" t="s">
        <v>147</v>
      </c>
      <c r="B11" s="486" t="s">
        <v>158</v>
      </c>
      <c r="C11" s="925">
        <f t="shared" si="1"/>
        <v>0</v>
      </c>
      <c r="D11" s="925"/>
      <c r="E11" s="925"/>
      <c r="F11" s="925"/>
      <c r="G11" s="925"/>
      <c r="H11" s="925"/>
      <c r="I11" s="925"/>
      <c r="J11" s="925"/>
      <c r="K11" s="925"/>
    </row>
    <row r="12" spans="1:11" s="429" customFormat="1" ht="21" customHeight="1">
      <c r="A12" s="424" t="s">
        <v>52</v>
      </c>
      <c r="B12" s="485" t="s">
        <v>542</v>
      </c>
      <c r="C12" s="756">
        <f aca="true" t="shared" si="2" ref="C12:K12">SUM(C13:C14)</f>
        <v>55973</v>
      </c>
      <c r="D12" s="756">
        <f t="shared" si="2"/>
        <v>23473</v>
      </c>
      <c r="E12" s="756">
        <f t="shared" si="2"/>
        <v>32500</v>
      </c>
      <c r="F12" s="756">
        <f t="shared" si="2"/>
        <v>0</v>
      </c>
      <c r="G12" s="756">
        <f t="shared" si="2"/>
        <v>0</v>
      </c>
      <c r="H12" s="756">
        <f t="shared" si="2"/>
        <v>0</v>
      </c>
      <c r="I12" s="756">
        <f t="shared" si="2"/>
        <v>0</v>
      </c>
      <c r="J12" s="756">
        <f t="shared" si="2"/>
        <v>0</v>
      </c>
      <c r="K12" s="756">
        <f t="shared" si="2"/>
        <v>0</v>
      </c>
    </row>
    <row r="13" spans="1:11" s="26" customFormat="1" ht="21" customHeight="1">
      <c r="A13" s="427" t="s">
        <v>55</v>
      </c>
      <c r="B13" s="486" t="s">
        <v>157</v>
      </c>
      <c r="C13" s="925">
        <f t="shared" si="1"/>
        <v>55973</v>
      </c>
      <c r="D13" s="925">
        <v>23473</v>
      </c>
      <c r="E13" s="925">
        <v>32500</v>
      </c>
      <c r="F13" s="925"/>
      <c r="G13" s="925"/>
      <c r="H13" s="925"/>
      <c r="I13" s="925"/>
      <c r="J13" s="925"/>
      <c r="K13" s="925"/>
    </row>
    <row r="14" spans="1:11" ht="21" customHeight="1">
      <c r="A14" s="428" t="s">
        <v>56</v>
      </c>
      <c r="B14" s="486" t="s">
        <v>158</v>
      </c>
      <c r="C14" s="925">
        <f t="shared" si="1"/>
        <v>0</v>
      </c>
      <c r="D14" s="760"/>
      <c r="E14" s="760"/>
      <c r="F14" s="760"/>
      <c r="G14" s="760"/>
      <c r="H14" s="760"/>
      <c r="I14" s="760"/>
      <c r="J14" s="760"/>
      <c r="K14" s="760"/>
    </row>
    <row r="15" spans="1:11" ht="21" customHeight="1">
      <c r="A15" s="424" t="s">
        <v>57</v>
      </c>
      <c r="B15" s="498" t="s">
        <v>148</v>
      </c>
      <c r="C15" s="924">
        <f aca="true" t="shared" si="3" ref="C15:K15">SUM(C16:C18)</f>
        <v>16092</v>
      </c>
      <c r="D15" s="924">
        <f t="shared" si="3"/>
        <v>0</v>
      </c>
      <c r="E15" s="924">
        <f t="shared" si="3"/>
        <v>0</v>
      </c>
      <c r="F15" s="924">
        <f t="shared" si="3"/>
        <v>1250</v>
      </c>
      <c r="G15" s="924">
        <f t="shared" si="3"/>
        <v>0</v>
      </c>
      <c r="H15" s="924">
        <f t="shared" si="3"/>
        <v>0</v>
      </c>
      <c r="I15" s="924">
        <f t="shared" si="3"/>
        <v>14842</v>
      </c>
      <c r="J15" s="924">
        <f t="shared" si="3"/>
        <v>0</v>
      </c>
      <c r="K15" s="924">
        <f t="shared" si="3"/>
        <v>0</v>
      </c>
    </row>
    <row r="16" spans="1:11" ht="21" customHeight="1">
      <c r="A16" s="428" t="s">
        <v>159</v>
      </c>
      <c r="B16" s="486" t="s">
        <v>186</v>
      </c>
      <c r="C16" s="925">
        <f t="shared" si="1"/>
        <v>0</v>
      </c>
      <c r="D16" s="760">
        <f>1636-1636+11112-11112</f>
        <v>0</v>
      </c>
      <c r="E16" s="760"/>
      <c r="F16" s="760"/>
      <c r="G16" s="760"/>
      <c r="H16" s="760">
        <f>188495-138607-49888</f>
        <v>0</v>
      </c>
      <c r="I16" s="760">
        <f>950+750-1700+624-624</f>
        <v>0</v>
      </c>
      <c r="J16" s="760"/>
      <c r="K16" s="760">
        <f>1052-1052</f>
        <v>0</v>
      </c>
    </row>
    <row r="17" spans="1:11" s="26" customFormat="1" ht="30">
      <c r="A17" s="428" t="s">
        <v>161</v>
      </c>
      <c r="B17" s="486" t="s">
        <v>162</v>
      </c>
      <c r="C17" s="925">
        <f t="shared" si="1"/>
        <v>16092</v>
      </c>
      <c r="D17" s="925"/>
      <c r="E17" s="925"/>
      <c r="F17" s="925">
        <f>1250</f>
        <v>1250</v>
      </c>
      <c r="G17" s="925"/>
      <c r="H17" s="925"/>
      <c r="I17" s="925">
        <v>14842</v>
      </c>
      <c r="J17" s="925"/>
      <c r="K17" s="925"/>
    </row>
    <row r="18" spans="1:11" s="26" customFormat="1" ht="21" customHeight="1">
      <c r="A18" s="428" t="s">
        <v>163</v>
      </c>
      <c r="B18" s="486" t="s">
        <v>164</v>
      </c>
      <c r="C18" s="925">
        <f t="shared" si="1"/>
        <v>0</v>
      </c>
      <c r="D18" s="925"/>
      <c r="E18" s="925"/>
      <c r="F18" s="925"/>
      <c r="G18" s="925"/>
      <c r="H18" s="925"/>
      <c r="I18" s="925"/>
      <c r="J18" s="925"/>
      <c r="K18" s="925"/>
    </row>
    <row r="19" spans="1:11" s="26" customFormat="1" ht="21" customHeight="1">
      <c r="A19" s="424" t="s">
        <v>72</v>
      </c>
      <c r="B19" s="485" t="s">
        <v>547</v>
      </c>
      <c r="C19" s="756">
        <f aca="true" t="shared" si="4" ref="C19:K19">SUM(C20:C25)</f>
        <v>1445295</v>
      </c>
      <c r="D19" s="756">
        <f t="shared" si="4"/>
        <v>0</v>
      </c>
      <c r="E19" s="756">
        <f t="shared" si="4"/>
        <v>1434928</v>
      </c>
      <c r="F19" s="756">
        <f t="shared" si="4"/>
        <v>0</v>
      </c>
      <c r="G19" s="756">
        <f t="shared" si="4"/>
        <v>700</v>
      </c>
      <c r="H19" s="756">
        <f t="shared" si="4"/>
        <v>2998</v>
      </c>
      <c r="I19" s="756">
        <f t="shared" si="4"/>
        <v>6669</v>
      </c>
      <c r="J19" s="756">
        <f t="shared" si="4"/>
        <v>0</v>
      </c>
      <c r="K19" s="756">
        <f t="shared" si="4"/>
        <v>0</v>
      </c>
    </row>
    <row r="20" spans="1:11" s="26" customFormat="1" ht="21" customHeight="1">
      <c r="A20" s="428" t="s">
        <v>165</v>
      </c>
      <c r="B20" s="486" t="s">
        <v>166</v>
      </c>
      <c r="C20" s="925">
        <f t="shared" si="1"/>
        <v>0</v>
      </c>
      <c r="D20" s="925"/>
      <c r="E20" s="925"/>
      <c r="F20" s="925"/>
      <c r="G20" s="925"/>
      <c r="H20" s="925"/>
      <c r="I20" s="925"/>
      <c r="J20" s="925"/>
      <c r="K20" s="925"/>
    </row>
    <row r="21" spans="1:11" s="26" customFormat="1" ht="21" customHeight="1">
      <c r="A21" s="428" t="s">
        <v>167</v>
      </c>
      <c r="B21" s="486" t="s">
        <v>168</v>
      </c>
      <c r="C21" s="925">
        <f t="shared" si="1"/>
        <v>0</v>
      </c>
      <c r="D21" s="925"/>
      <c r="E21" s="925"/>
      <c r="F21" s="925"/>
      <c r="G21" s="925"/>
      <c r="H21" s="925"/>
      <c r="I21" s="925"/>
      <c r="J21" s="925"/>
      <c r="K21" s="925"/>
    </row>
    <row r="22" spans="1:11" s="26" customFormat="1" ht="21" customHeight="1">
      <c r="A22" s="428" t="s">
        <v>169</v>
      </c>
      <c r="B22" s="486" t="s">
        <v>170</v>
      </c>
      <c r="C22" s="925">
        <f t="shared" si="1"/>
        <v>4675</v>
      </c>
      <c r="D22" s="925"/>
      <c r="E22" s="925"/>
      <c r="F22" s="925"/>
      <c r="G22" s="925">
        <v>700</v>
      </c>
      <c r="H22" s="925">
        <v>2998</v>
      </c>
      <c r="I22" s="925">
        <v>977</v>
      </c>
      <c r="J22" s="925"/>
      <c r="K22" s="925"/>
    </row>
    <row r="23" spans="1:11" s="26" customFormat="1" ht="21" customHeight="1">
      <c r="A23" s="428" t="s">
        <v>171</v>
      </c>
      <c r="B23" s="486" t="s">
        <v>154</v>
      </c>
      <c r="C23" s="1111">
        <f t="shared" si="1"/>
        <v>1373038</v>
      </c>
      <c r="D23" s="925"/>
      <c r="E23" s="925">
        <v>1367346</v>
      </c>
      <c r="F23" s="925"/>
      <c r="G23" s="925"/>
      <c r="H23" s="925"/>
      <c r="I23" s="925">
        <v>5692</v>
      </c>
      <c r="J23" s="925"/>
      <c r="K23" s="925"/>
    </row>
    <row r="24" spans="1:11" s="26" customFormat="1" ht="21" customHeight="1">
      <c r="A24" s="428" t="s">
        <v>172</v>
      </c>
      <c r="B24" s="486" t="s">
        <v>155</v>
      </c>
      <c r="C24" s="925">
        <f t="shared" si="1"/>
        <v>67582</v>
      </c>
      <c r="D24" s="925"/>
      <c r="E24" s="925">
        <v>67582</v>
      </c>
      <c r="F24" s="925"/>
      <c r="G24" s="925"/>
      <c r="H24" s="925"/>
      <c r="I24" s="925"/>
      <c r="J24" s="925"/>
      <c r="K24" s="925"/>
    </row>
    <row r="25" spans="1:11" s="26" customFormat="1" ht="21" customHeight="1">
      <c r="A25" s="428" t="s">
        <v>173</v>
      </c>
      <c r="B25" s="486" t="s">
        <v>174</v>
      </c>
      <c r="C25" s="925">
        <f t="shared" si="1"/>
        <v>0</v>
      </c>
      <c r="D25" s="925"/>
      <c r="E25" s="925"/>
      <c r="F25" s="925"/>
      <c r="G25" s="925"/>
      <c r="H25" s="925"/>
      <c r="I25" s="925"/>
      <c r="J25" s="925"/>
      <c r="K25" s="925"/>
    </row>
    <row r="26" spans="1:11" s="26" customFormat="1" ht="21" customHeight="1">
      <c r="A26" s="424" t="s">
        <v>73</v>
      </c>
      <c r="B26" s="485" t="s">
        <v>545</v>
      </c>
      <c r="C26" s="756">
        <f aca="true" t="shared" si="5" ref="C26:K26">SUM(C27:C29)</f>
        <v>9851632</v>
      </c>
      <c r="D26" s="756">
        <f t="shared" si="5"/>
        <v>636069</v>
      </c>
      <c r="E26" s="756">
        <f t="shared" si="5"/>
        <v>891536</v>
      </c>
      <c r="F26" s="756">
        <f t="shared" si="5"/>
        <v>614677</v>
      </c>
      <c r="G26" s="756">
        <f t="shared" si="5"/>
        <v>580770</v>
      </c>
      <c r="H26" s="756">
        <f t="shared" si="5"/>
        <v>643353</v>
      </c>
      <c r="I26" s="756">
        <f t="shared" si="5"/>
        <v>839298</v>
      </c>
      <c r="J26" s="756">
        <f t="shared" si="5"/>
        <v>1164510</v>
      </c>
      <c r="K26" s="756">
        <f t="shared" si="5"/>
        <v>4481419</v>
      </c>
    </row>
    <row r="27" spans="1:11" s="26" customFormat="1" ht="21" customHeight="1">
      <c r="A27" s="428" t="s">
        <v>175</v>
      </c>
      <c r="B27" s="486" t="s">
        <v>166</v>
      </c>
      <c r="C27" s="925">
        <f t="shared" si="1"/>
        <v>4764486</v>
      </c>
      <c r="D27" s="925">
        <v>541475</v>
      </c>
      <c r="E27" s="925">
        <v>425282</v>
      </c>
      <c r="F27" s="925">
        <v>614677</v>
      </c>
      <c r="G27" s="925">
        <v>170825</v>
      </c>
      <c r="H27" s="925">
        <v>632243</v>
      </c>
      <c r="I27" s="925">
        <v>543938</v>
      </c>
      <c r="J27" s="951">
        <v>966512</v>
      </c>
      <c r="K27" s="925">
        <v>869534</v>
      </c>
    </row>
    <row r="28" spans="1:11" ht="21" customHeight="1">
      <c r="A28" s="428" t="s">
        <v>176</v>
      </c>
      <c r="B28" s="486" t="s">
        <v>168</v>
      </c>
      <c r="C28" s="925">
        <f t="shared" si="1"/>
        <v>0</v>
      </c>
      <c r="D28" s="760">
        <v>0</v>
      </c>
      <c r="E28" s="760"/>
      <c r="F28" s="760"/>
      <c r="G28" s="760"/>
      <c r="H28" s="760">
        <v>0</v>
      </c>
      <c r="I28" s="760"/>
      <c r="J28" s="763">
        <v>0</v>
      </c>
      <c r="K28" s="760">
        <v>0</v>
      </c>
    </row>
    <row r="29" spans="1:11" s="26" customFormat="1" ht="21" customHeight="1">
      <c r="A29" s="428" t="s">
        <v>177</v>
      </c>
      <c r="B29" s="486" t="s">
        <v>178</v>
      </c>
      <c r="C29" s="925">
        <f t="shared" si="1"/>
        <v>5087146</v>
      </c>
      <c r="D29" s="925">
        <v>94594</v>
      </c>
      <c r="E29" s="925">
        <v>466254</v>
      </c>
      <c r="F29" s="925"/>
      <c r="G29" s="925">
        <v>409945</v>
      </c>
      <c r="H29" s="925">
        <v>11110</v>
      </c>
      <c r="I29" s="925">
        <v>295360</v>
      </c>
      <c r="J29" s="951">
        <v>197998</v>
      </c>
      <c r="K29" s="925">
        <v>3611885</v>
      </c>
    </row>
    <row r="30" spans="1:3" s="426" customFormat="1" ht="27" customHeight="1">
      <c r="A30" s="1512"/>
      <c r="B30" s="1512"/>
      <c r="C30" s="499" t="str">
        <f>'Thong tin'!B8</f>
        <v>Bạc Liêu, ngày 05 tháng 06 năm 2018</v>
      </c>
    </row>
    <row r="31" spans="1:3" s="426" customFormat="1" ht="21" customHeight="1">
      <c r="A31" s="1487" t="s">
        <v>4</v>
      </c>
      <c r="B31" s="1487"/>
      <c r="C31" s="488" t="str">
        <f>'Thong tin'!B7</f>
        <v>PHÓ CỤC TRƯỞNG</v>
      </c>
    </row>
    <row r="32" spans="1:3" s="426" customFormat="1" ht="21" customHeight="1">
      <c r="A32" s="496"/>
      <c r="B32" s="496"/>
      <c r="C32" s="488"/>
    </row>
    <row r="33" spans="1:3" s="426" customFormat="1" ht="21" customHeight="1">
      <c r="A33" s="496"/>
      <c r="B33" s="496"/>
      <c r="C33" s="488"/>
    </row>
    <row r="34" spans="1:3" s="426" customFormat="1" ht="15.75" customHeight="1">
      <c r="A34" s="500"/>
      <c r="B34" s="501"/>
      <c r="C34" s="500"/>
    </row>
    <row r="35" spans="1:3" s="426" customFormat="1" ht="18.75" hidden="1">
      <c r="A35" s="502" t="s">
        <v>46</v>
      </c>
      <c r="B35" s="503"/>
      <c r="C35" s="503"/>
    </row>
    <row r="36" spans="1:3" s="426" customFormat="1" ht="18.75" hidden="1">
      <c r="A36" s="500"/>
      <c r="B36" s="500" t="s">
        <v>49</v>
      </c>
      <c r="C36" s="500"/>
    </row>
    <row r="37" spans="1:3" s="426" customFormat="1" ht="18.75" hidden="1">
      <c r="A37" s="500"/>
      <c r="B37" s="500" t="s">
        <v>63</v>
      </c>
      <c r="C37" s="500"/>
    </row>
    <row r="38" spans="1:3" s="426" customFormat="1" ht="18.75" hidden="1">
      <c r="A38" s="500"/>
      <c r="B38" s="500" t="s">
        <v>61</v>
      </c>
      <c r="C38" s="500"/>
    </row>
    <row r="39" spans="1:3" s="426" customFormat="1" ht="18.75" hidden="1">
      <c r="A39" s="500"/>
      <c r="B39" s="500" t="s">
        <v>64</v>
      </c>
      <c r="C39" s="500"/>
    </row>
    <row r="40" spans="1:3" s="426" customFormat="1" ht="18.75">
      <c r="A40" s="500"/>
      <c r="B40" s="500"/>
      <c r="C40" s="500"/>
    </row>
    <row r="41" spans="1:3" s="426" customFormat="1" ht="18.75">
      <c r="A41" s="1487" t="str">
        <f>'Thong tin'!B5</f>
        <v>Nguyễn Thị Loan Thảo</v>
      </c>
      <c r="B41" s="1487"/>
      <c r="C41" s="496" t="str">
        <f>'Thong tin'!B6</f>
        <v>Nguyễn Hữu Bằng</v>
      </c>
    </row>
  </sheetData>
  <sheetProtection/>
  <mergeCells count="6">
    <mergeCell ref="A30:B30"/>
    <mergeCell ref="A31:B31"/>
    <mergeCell ref="A41:B41"/>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EA62"/>
  <sheetViews>
    <sheetView showZeros="0" view="pageBreakPreview" zoomScale="110" zoomScaleNormal="85" zoomScaleSheetLayoutView="110" zoomScalePageLayoutView="0" workbookViewId="0" topLeftCell="A1">
      <pane xSplit="2" ySplit="9" topLeftCell="CB16" activePane="bottomRight" state="frozen"/>
      <selection pane="topLeft" activeCell="A1" sqref="A1"/>
      <selection pane="topRight" activeCell="C1" sqref="C1"/>
      <selection pane="bottomLeft" activeCell="A10" sqref="A10"/>
      <selection pane="bottomRight" activeCell="CD18" sqref="CD18:CD25"/>
    </sheetView>
  </sheetViews>
  <sheetFormatPr defaultColWidth="9.00390625" defaultRowHeight="15.75"/>
  <cols>
    <col min="1" max="1" width="3.625" style="421" customWidth="1"/>
    <col min="2" max="2" width="22.50390625" style="386" customWidth="1"/>
    <col min="3" max="3" width="12.75390625" style="793" customWidth="1"/>
    <col min="4" max="4" width="10.75390625" style="793" customWidth="1"/>
    <col min="5" max="5" width="9.875" style="793" customWidth="1"/>
    <col min="6" max="6" width="7.625" style="793" customWidth="1"/>
    <col min="7" max="7" width="9.625" style="793" customWidth="1"/>
    <col min="8" max="8" width="5.25390625" style="793" customWidth="1"/>
    <col min="9" max="9" width="10.00390625" style="793" customWidth="1"/>
    <col min="10" max="10" width="11.00390625" style="793" customWidth="1"/>
    <col min="11" max="11" width="6.375" style="793" customWidth="1"/>
    <col min="12" max="12" width="5.375" style="793" customWidth="1"/>
    <col min="13" max="13" width="8.00390625" style="793" customWidth="1"/>
    <col min="14" max="14" width="6.375" style="793" customWidth="1"/>
    <col min="15" max="15" width="6.625" style="793" customWidth="1"/>
    <col min="16" max="16" width="9.875" style="793" customWidth="1"/>
    <col min="17" max="17" width="9.00390625" style="793" customWidth="1"/>
    <col min="18" max="18" width="9.875" style="793" customWidth="1"/>
    <col min="19" max="19" width="9.00390625" style="793" customWidth="1"/>
    <col min="20" max="20" width="9.75390625" style="793" customWidth="1"/>
    <col min="21" max="22" width="9.00390625" style="793" customWidth="1"/>
    <col min="23" max="23" width="10.125" style="793" customWidth="1"/>
    <col min="24" max="25" width="9.00390625" style="793" customWidth="1"/>
    <col min="26" max="26" width="10.875" style="793" customWidth="1"/>
    <col min="27" max="27" width="9.00390625" style="793" customWidth="1"/>
    <col min="28" max="28" width="15.375" style="793" customWidth="1"/>
    <col min="29" max="29" width="9.75390625" style="793" customWidth="1"/>
    <col min="30" max="30" width="9.875" style="793" customWidth="1"/>
    <col min="31" max="32" width="9.00390625" style="793" customWidth="1"/>
    <col min="33" max="33" width="12.125" style="793" customWidth="1"/>
    <col min="34" max="34" width="8.625" style="793" customWidth="1"/>
    <col min="35" max="35" width="9.75390625" style="793" customWidth="1"/>
    <col min="36" max="36" width="9.00390625" style="793" customWidth="1"/>
    <col min="37" max="37" width="7.75390625" style="793" customWidth="1"/>
    <col min="38" max="38" width="6.875" style="793" customWidth="1"/>
    <col min="39" max="39" width="5.625" style="793" customWidth="1"/>
    <col min="40" max="40" width="6.875" style="793" customWidth="1"/>
    <col min="41" max="41" width="4.625" style="793" customWidth="1"/>
    <col min="42" max="42" width="10.50390625" style="793" customWidth="1"/>
    <col min="43" max="43" width="9.875" style="793" customWidth="1"/>
    <col min="44" max="47" width="9.00390625" style="793" customWidth="1"/>
    <col min="48" max="48" width="9.375" style="793" customWidth="1"/>
    <col min="49" max="49" width="10.75390625" style="793" customWidth="1"/>
    <col min="50" max="54" width="9.00390625" style="793" customWidth="1"/>
    <col min="55" max="55" width="9.75390625" style="793" customWidth="1"/>
    <col min="56" max="61" width="9.00390625" style="793" customWidth="1"/>
    <col min="62" max="62" width="9.875" style="793" customWidth="1"/>
    <col min="63" max="67" width="9.00390625" style="793" customWidth="1"/>
    <col min="68" max="68" width="10.625" style="793" customWidth="1"/>
    <col min="69" max="69" width="9.875" style="793" customWidth="1"/>
    <col min="70" max="73" width="9.00390625" style="793" customWidth="1"/>
    <col min="74" max="74" width="9.375" style="793" customWidth="1"/>
    <col min="75" max="75" width="10.375" style="793" customWidth="1"/>
    <col min="76" max="80" width="9.00390625" style="793" customWidth="1"/>
    <col min="81" max="82" width="9.875" style="793" customWidth="1"/>
    <col min="83" max="87" width="9.00390625" style="793" customWidth="1"/>
    <col min="88" max="88" width="10.375" style="793" customWidth="1"/>
    <col min="89" max="93" width="9.00390625" style="793" customWidth="1"/>
    <col min="94" max="94" width="9.625" style="793" customWidth="1"/>
    <col min="95" max="99" width="9.00390625" style="793" customWidth="1"/>
    <col min="100" max="101" width="9.375" style="793" customWidth="1"/>
    <col min="102" max="106" width="9.00390625" style="793" customWidth="1"/>
    <col min="107" max="108" width="9.875" style="793" customWidth="1"/>
    <col min="109" max="112" width="9.00390625" style="793" customWidth="1"/>
    <col min="113" max="114" width="10.375" style="793" customWidth="1"/>
    <col min="115" max="129" width="9.00390625" style="793" customWidth="1"/>
    <col min="130" max="145" width="9.00390625" style="386" customWidth="1"/>
    <col min="146" max="16384" width="9.00390625" style="386" customWidth="1"/>
  </cols>
  <sheetData>
    <row r="1" spans="1:131" ht="31.5" customHeight="1">
      <c r="A1" s="1451" t="s">
        <v>31</v>
      </c>
      <c r="B1" s="1451"/>
      <c r="C1" s="805"/>
      <c r="D1" s="1505" t="s">
        <v>191</v>
      </c>
      <c r="E1" s="1505"/>
      <c r="F1" s="1505"/>
      <c r="G1" s="1505"/>
      <c r="H1" s="1505"/>
      <c r="I1" s="1505"/>
      <c r="J1" s="1505"/>
      <c r="K1" s="1505"/>
      <c r="L1" s="1503" t="s">
        <v>734</v>
      </c>
      <c r="M1" s="1504"/>
      <c r="N1" s="1504"/>
      <c r="O1" s="1504"/>
      <c r="P1" s="405"/>
      <c r="Q1" s="405"/>
      <c r="DZ1" s="404"/>
      <c r="EA1" s="404"/>
    </row>
    <row r="2" spans="1:131" ht="16.5" customHeight="1">
      <c r="A2" s="420" t="s">
        <v>338</v>
      </c>
      <c r="B2" s="420"/>
      <c r="C2" s="420"/>
      <c r="D2" s="1506" t="s">
        <v>180</v>
      </c>
      <c r="E2" s="1506"/>
      <c r="F2" s="1506"/>
      <c r="G2" s="1506"/>
      <c r="H2" s="1506"/>
      <c r="I2" s="1506"/>
      <c r="J2" s="1506"/>
      <c r="K2" s="1506"/>
      <c r="L2" s="1507" t="s">
        <v>732</v>
      </c>
      <c r="M2" s="1508"/>
      <c r="N2" s="1508"/>
      <c r="O2" s="1508"/>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04"/>
      <c r="EA2" s="411"/>
    </row>
    <row r="3" spans="1:131" ht="16.5" customHeight="1">
      <c r="A3" s="1508" t="s">
        <v>339</v>
      </c>
      <c r="B3" s="1508"/>
      <c r="C3" s="751"/>
      <c r="D3" s="1505" t="str">
        <f>'Thong tin'!B3</f>
        <v>08 tháng / năm 2018</v>
      </c>
      <c r="E3" s="1505"/>
      <c r="F3" s="1505"/>
      <c r="G3" s="1505"/>
      <c r="H3" s="1505"/>
      <c r="I3" s="1505"/>
      <c r="J3" s="1505"/>
      <c r="K3" s="1505"/>
      <c r="L3" s="1511" t="s">
        <v>733</v>
      </c>
      <c r="M3" s="1511"/>
      <c r="N3" s="1511"/>
      <c r="O3" s="1511"/>
      <c r="P3" s="406"/>
      <c r="Q3" s="406"/>
      <c r="DZ3" s="404"/>
      <c r="EA3" s="436"/>
    </row>
    <row r="4" spans="1:131" ht="16.5" customHeight="1">
      <c r="A4" s="407" t="s">
        <v>118</v>
      </c>
      <c r="B4" s="408"/>
      <c r="C4" s="747"/>
      <c r="D4" s="795"/>
      <c r="E4" s="795"/>
      <c r="F4" s="747"/>
      <c r="G4" s="796"/>
      <c r="H4" s="796"/>
      <c r="I4" s="796"/>
      <c r="J4" s="747"/>
      <c r="K4" s="795"/>
      <c r="L4" s="1521"/>
      <c r="M4" s="1521"/>
      <c r="N4" s="1521"/>
      <c r="O4" s="1521"/>
      <c r="P4" s="408"/>
      <c r="Q4" s="408"/>
      <c r="DZ4" s="404"/>
      <c r="EA4" s="436"/>
    </row>
    <row r="5" spans="1:131" ht="16.5" customHeight="1">
      <c r="A5" s="410"/>
      <c r="B5" s="409"/>
      <c r="C5" s="747"/>
      <c r="D5" s="747"/>
      <c r="E5" s="747"/>
      <c r="F5" s="748"/>
      <c r="G5" s="749"/>
      <c r="H5" s="749"/>
      <c r="I5" s="749"/>
      <c r="J5" s="748"/>
      <c r="K5" s="750"/>
      <c r="L5" s="1450" t="s">
        <v>192</v>
      </c>
      <c r="M5" s="1450"/>
      <c r="N5" s="1450"/>
      <c r="O5" s="1450"/>
      <c r="P5" s="1445" t="s">
        <v>662</v>
      </c>
      <c r="Q5" s="1445"/>
      <c r="R5" s="1445"/>
      <c r="S5" s="1445"/>
      <c r="T5" s="1445"/>
      <c r="U5" s="1445"/>
      <c r="V5" s="1445"/>
      <c r="W5" s="1445"/>
      <c r="X5" s="1445"/>
      <c r="Y5" s="1445"/>
      <c r="Z5" s="1445"/>
      <c r="AA5" s="1445"/>
      <c r="AB5" s="1445"/>
      <c r="AC5" s="1449" t="s">
        <v>663</v>
      </c>
      <c r="AD5" s="1449"/>
      <c r="AE5" s="1449"/>
      <c r="AF5" s="1449"/>
      <c r="AG5" s="1449"/>
      <c r="AH5" s="1449"/>
      <c r="AI5" s="1449"/>
      <c r="AJ5" s="1449"/>
      <c r="AK5" s="1449"/>
      <c r="AL5" s="1449"/>
      <c r="AM5" s="1449"/>
      <c r="AN5" s="1449"/>
      <c r="AO5" s="1449"/>
      <c r="AP5" s="1444" t="s">
        <v>664</v>
      </c>
      <c r="AQ5" s="1444"/>
      <c r="AR5" s="1444"/>
      <c r="AS5" s="1444"/>
      <c r="AT5" s="1444"/>
      <c r="AU5" s="1444"/>
      <c r="AV5" s="1444"/>
      <c r="AW5" s="1444"/>
      <c r="AX5" s="1444"/>
      <c r="AY5" s="1444"/>
      <c r="AZ5" s="1444"/>
      <c r="BA5" s="1444"/>
      <c r="BB5" s="1444"/>
      <c r="BC5" s="1456" t="s">
        <v>665</v>
      </c>
      <c r="BD5" s="1456"/>
      <c r="BE5" s="1456"/>
      <c r="BF5" s="1456"/>
      <c r="BG5" s="1456"/>
      <c r="BH5" s="1456"/>
      <c r="BI5" s="1456"/>
      <c r="BJ5" s="1456"/>
      <c r="BK5" s="1456"/>
      <c r="BL5" s="1456"/>
      <c r="BM5" s="1456"/>
      <c r="BN5" s="1456"/>
      <c r="BO5" s="1456"/>
      <c r="BP5" s="1445" t="s">
        <v>666</v>
      </c>
      <c r="BQ5" s="1445"/>
      <c r="BR5" s="1445"/>
      <c r="BS5" s="1445"/>
      <c r="BT5" s="1445"/>
      <c r="BU5" s="1445"/>
      <c r="BV5" s="1445"/>
      <c r="BW5" s="1445"/>
      <c r="BX5" s="1445"/>
      <c r="BY5" s="1445"/>
      <c r="BZ5" s="1445"/>
      <c r="CA5" s="1445"/>
      <c r="CB5" s="1445"/>
      <c r="CC5" s="1457" t="s">
        <v>667</v>
      </c>
      <c r="CD5" s="1457"/>
      <c r="CE5" s="1457"/>
      <c r="CF5" s="1457"/>
      <c r="CG5" s="1457"/>
      <c r="CH5" s="1457"/>
      <c r="CI5" s="1457"/>
      <c r="CJ5" s="1457"/>
      <c r="CK5" s="1457"/>
      <c r="CL5" s="1457"/>
      <c r="CM5" s="1457"/>
      <c r="CN5" s="1457"/>
      <c r="CO5" s="1457"/>
      <c r="CP5" s="1445" t="s">
        <v>668</v>
      </c>
      <c r="CQ5" s="1445"/>
      <c r="CR5" s="1445"/>
      <c r="CS5" s="1445"/>
      <c r="CT5" s="1445"/>
      <c r="CU5" s="1445"/>
      <c r="CV5" s="1445"/>
      <c r="CW5" s="1445"/>
      <c r="CX5" s="1445"/>
      <c r="CY5" s="1445"/>
      <c r="CZ5" s="1445"/>
      <c r="DA5" s="1445"/>
      <c r="DB5" s="1445"/>
      <c r="DC5" s="1471" t="s">
        <v>669</v>
      </c>
      <c r="DD5" s="1471"/>
      <c r="DE5" s="1471"/>
      <c r="DF5" s="1471"/>
      <c r="DG5" s="1471"/>
      <c r="DH5" s="1471"/>
      <c r="DI5" s="1471"/>
      <c r="DJ5" s="1471"/>
      <c r="DK5" s="1471"/>
      <c r="DL5" s="1471"/>
      <c r="DM5" s="1471"/>
      <c r="DN5" s="1471"/>
      <c r="DO5" s="1471"/>
      <c r="DP5" s="751"/>
      <c r="DQ5" s="751"/>
      <c r="DR5" s="751"/>
      <c r="DS5" s="751"/>
      <c r="DT5" s="751"/>
      <c r="DU5" s="751"/>
      <c r="DV5" s="751"/>
      <c r="DW5" s="751"/>
      <c r="DX5" s="751"/>
      <c r="DY5" s="751"/>
      <c r="DZ5" s="404"/>
      <c r="EA5" s="436"/>
    </row>
    <row r="6" spans="1:131" ht="18.75" customHeight="1">
      <c r="A6" s="1438" t="s">
        <v>68</v>
      </c>
      <c r="B6" s="1439"/>
      <c r="C6" s="1430" t="s">
        <v>37</v>
      </c>
      <c r="D6" s="1430" t="s">
        <v>332</v>
      </c>
      <c r="E6" s="1431"/>
      <c r="F6" s="1431"/>
      <c r="G6" s="1431"/>
      <c r="H6" s="1431"/>
      <c r="I6" s="1431"/>
      <c r="J6" s="1431"/>
      <c r="K6" s="1431"/>
      <c r="L6" s="1431"/>
      <c r="M6" s="1431"/>
      <c r="N6" s="1431"/>
      <c r="O6" s="1432"/>
      <c r="P6" s="1430" t="s">
        <v>37</v>
      </c>
      <c r="Q6" s="1430" t="s">
        <v>332</v>
      </c>
      <c r="R6" s="1431"/>
      <c r="S6" s="1431"/>
      <c r="T6" s="1431"/>
      <c r="U6" s="1431"/>
      <c r="V6" s="1431"/>
      <c r="W6" s="1431"/>
      <c r="X6" s="1431"/>
      <c r="Y6" s="1431"/>
      <c r="Z6" s="1431"/>
      <c r="AA6" s="1431"/>
      <c r="AB6" s="1432"/>
      <c r="AC6" s="1430" t="s">
        <v>37</v>
      </c>
      <c r="AD6" s="1430" t="s">
        <v>332</v>
      </c>
      <c r="AE6" s="1431"/>
      <c r="AF6" s="1431"/>
      <c r="AG6" s="1431"/>
      <c r="AH6" s="1431"/>
      <c r="AI6" s="1431"/>
      <c r="AJ6" s="1431"/>
      <c r="AK6" s="1431"/>
      <c r="AL6" s="1431"/>
      <c r="AM6" s="1431"/>
      <c r="AN6" s="1431"/>
      <c r="AO6" s="1432"/>
      <c r="AP6" s="1430" t="s">
        <v>37</v>
      </c>
      <c r="AQ6" s="1430" t="s">
        <v>332</v>
      </c>
      <c r="AR6" s="1431"/>
      <c r="AS6" s="1431"/>
      <c r="AT6" s="1431"/>
      <c r="AU6" s="1431"/>
      <c r="AV6" s="1431"/>
      <c r="AW6" s="1431"/>
      <c r="AX6" s="1431"/>
      <c r="AY6" s="1431"/>
      <c r="AZ6" s="1431"/>
      <c r="BA6" s="1431"/>
      <c r="BB6" s="1432"/>
      <c r="BC6" s="1430" t="s">
        <v>37</v>
      </c>
      <c r="BD6" s="1430" t="s">
        <v>332</v>
      </c>
      <c r="BE6" s="1431"/>
      <c r="BF6" s="1431"/>
      <c r="BG6" s="1431"/>
      <c r="BH6" s="1431"/>
      <c r="BI6" s="1431"/>
      <c r="BJ6" s="1431"/>
      <c r="BK6" s="1431"/>
      <c r="BL6" s="1431"/>
      <c r="BM6" s="1431"/>
      <c r="BN6" s="1431"/>
      <c r="BO6" s="1432"/>
      <c r="BP6" s="1430" t="s">
        <v>37</v>
      </c>
      <c r="BQ6" s="1430" t="s">
        <v>332</v>
      </c>
      <c r="BR6" s="1431"/>
      <c r="BS6" s="1431"/>
      <c r="BT6" s="1431"/>
      <c r="BU6" s="1431"/>
      <c r="BV6" s="1431"/>
      <c r="BW6" s="1431"/>
      <c r="BX6" s="1431"/>
      <c r="BY6" s="1431"/>
      <c r="BZ6" s="1431"/>
      <c r="CA6" s="1431"/>
      <c r="CB6" s="1432"/>
      <c r="CC6" s="1430" t="s">
        <v>37</v>
      </c>
      <c r="CD6" s="1430" t="s">
        <v>332</v>
      </c>
      <c r="CE6" s="1431"/>
      <c r="CF6" s="1431"/>
      <c r="CG6" s="1431"/>
      <c r="CH6" s="1431"/>
      <c r="CI6" s="1431"/>
      <c r="CJ6" s="1431"/>
      <c r="CK6" s="1431"/>
      <c r="CL6" s="1431"/>
      <c r="CM6" s="1431"/>
      <c r="CN6" s="1431"/>
      <c r="CO6" s="1432"/>
      <c r="CP6" s="1430" t="s">
        <v>37</v>
      </c>
      <c r="CQ6" s="1430" t="s">
        <v>332</v>
      </c>
      <c r="CR6" s="1431"/>
      <c r="CS6" s="1431"/>
      <c r="CT6" s="1431"/>
      <c r="CU6" s="1431"/>
      <c r="CV6" s="1431"/>
      <c r="CW6" s="1431"/>
      <c r="CX6" s="1431"/>
      <c r="CY6" s="1431"/>
      <c r="CZ6" s="1431"/>
      <c r="DA6" s="1431"/>
      <c r="DB6" s="1432"/>
      <c r="DC6" s="1430" t="s">
        <v>37</v>
      </c>
      <c r="DD6" s="1430" t="s">
        <v>332</v>
      </c>
      <c r="DE6" s="1431"/>
      <c r="DF6" s="1431"/>
      <c r="DG6" s="1431"/>
      <c r="DH6" s="1431"/>
      <c r="DI6" s="1431"/>
      <c r="DJ6" s="1431"/>
      <c r="DK6" s="1431"/>
      <c r="DL6" s="1431"/>
      <c r="DM6" s="1431"/>
      <c r="DN6" s="1431"/>
      <c r="DO6" s="1432"/>
      <c r="DZ6" s="435"/>
      <c r="EA6" s="437"/>
    </row>
    <row r="7" spans="1:131" ht="20.25" customHeight="1">
      <c r="A7" s="1440"/>
      <c r="B7" s="1441"/>
      <c r="C7" s="1429"/>
      <c r="D7" s="1469" t="s">
        <v>119</v>
      </c>
      <c r="E7" s="1433" t="s">
        <v>120</v>
      </c>
      <c r="F7" s="1434"/>
      <c r="G7" s="1435"/>
      <c r="H7" s="1426" t="s">
        <v>121</v>
      </c>
      <c r="I7" s="1426" t="s">
        <v>122</v>
      </c>
      <c r="J7" s="1426" t="s">
        <v>196</v>
      </c>
      <c r="K7" s="1426" t="s">
        <v>123</v>
      </c>
      <c r="L7" s="1426" t="s">
        <v>124</v>
      </c>
      <c r="M7" s="1426" t="s">
        <v>125</v>
      </c>
      <c r="N7" s="1426" t="s">
        <v>181</v>
      </c>
      <c r="O7" s="1426" t="s">
        <v>126</v>
      </c>
      <c r="P7" s="1429"/>
      <c r="Q7" s="1469" t="s">
        <v>119</v>
      </c>
      <c r="R7" s="1433" t="s">
        <v>120</v>
      </c>
      <c r="S7" s="1434"/>
      <c r="T7" s="1435"/>
      <c r="U7" s="1426" t="s">
        <v>121</v>
      </c>
      <c r="V7" s="1426" t="s">
        <v>122</v>
      </c>
      <c r="W7" s="1426" t="s">
        <v>196</v>
      </c>
      <c r="X7" s="1426" t="s">
        <v>123</v>
      </c>
      <c r="Y7" s="1426" t="s">
        <v>124</v>
      </c>
      <c r="Z7" s="1426" t="s">
        <v>125</v>
      </c>
      <c r="AA7" s="1426" t="s">
        <v>181</v>
      </c>
      <c r="AB7" s="1426" t="s">
        <v>126</v>
      </c>
      <c r="AC7" s="1429"/>
      <c r="AD7" s="1469" t="s">
        <v>119</v>
      </c>
      <c r="AE7" s="1433" t="s">
        <v>120</v>
      </c>
      <c r="AF7" s="1434"/>
      <c r="AG7" s="1435"/>
      <c r="AH7" s="1426" t="s">
        <v>121</v>
      </c>
      <c r="AI7" s="1426" t="s">
        <v>122</v>
      </c>
      <c r="AJ7" s="1426" t="s">
        <v>196</v>
      </c>
      <c r="AK7" s="1426" t="s">
        <v>123</v>
      </c>
      <c r="AL7" s="1426" t="s">
        <v>124</v>
      </c>
      <c r="AM7" s="1426" t="s">
        <v>125</v>
      </c>
      <c r="AN7" s="1426" t="s">
        <v>181</v>
      </c>
      <c r="AO7" s="1426" t="s">
        <v>126</v>
      </c>
      <c r="AP7" s="1429"/>
      <c r="AQ7" s="1469" t="s">
        <v>119</v>
      </c>
      <c r="AR7" s="1433" t="s">
        <v>120</v>
      </c>
      <c r="AS7" s="1434"/>
      <c r="AT7" s="1435"/>
      <c r="AU7" s="1426" t="s">
        <v>121</v>
      </c>
      <c r="AV7" s="1426" t="s">
        <v>122</v>
      </c>
      <c r="AW7" s="1426" t="s">
        <v>196</v>
      </c>
      <c r="AX7" s="1426" t="s">
        <v>123</v>
      </c>
      <c r="AY7" s="1426" t="s">
        <v>124</v>
      </c>
      <c r="AZ7" s="1426" t="s">
        <v>125</v>
      </c>
      <c r="BA7" s="1426" t="s">
        <v>181</v>
      </c>
      <c r="BB7" s="1426" t="s">
        <v>126</v>
      </c>
      <c r="BC7" s="1429"/>
      <c r="BD7" s="1469" t="s">
        <v>119</v>
      </c>
      <c r="BE7" s="1433" t="s">
        <v>120</v>
      </c>
      <c r="BF7" s="1434"/>
      <c r="BG7" s="1435"/>
      <c r="BH7" s="1426" t="s">
        <v>121</v>
      </c>
      <c r="BI7" s="1426" t="s">
        <v>122</v>
      </c>
      <c r="BJ7" s="1426" t="s">
        <v>196</v>
      </c>
      <c r="BK7" s="1426" t="s">
        <v>123</v>
      </c>
      <c r="BL7" s="1426" t="s">
        <v>124</v>
      </c>
      <c r="BM7" s="1426" t="s">
        <v>125</v>
      </c>
      <c r="BN7" s="1426" t="s">
        <v>181</v>
      </c>
      <c r="BO7" s="1426" t="s">
        <v>126</v>
      </c>
      <c r="BP7" s="1429"/>
      <c r="BQ7" s="1469" t="s">
        <v>119</v>
      </c>
      <c r="BR7" s="1433" t="s">
        <v>120</v>
      </c>
      <c r="BS7" s="1434"/>
      <c r="BT7" s="1435"/>
      <c r="BU7" s="1426" t="s">
        <v>121</v>
      </c>
      <c r="BV7" s="1426" t="s">
        <v>122</v>
      </c>
      <c r="BW7" s="1426" t="s">
        <v>196</v>
      </c>
      <c r="BX7" s="1426" t="s">
        <v>123</v>
      </c>
      <c r="BY7" s="1426" t="s">
        <v>124</v>
      </c>
      <c r="BZ7" s="1426" t="s">
        <v>125</v>
      </c>
      <c r="CA7" s="1426" t="s">
        <v>181</v>
      </c>
      <c r="CB7" s="1426" t="s">
        <v>126</v>
      </c>
      <c r="CC7" s="1429"/>
      <c r="CD7" s="1469" t="s">
        <v>119</v>
      </c>
      <c r="CE7" s="1433" t="s">
        <v>120</v>
      </c>
      <c r="CF7" s="1434"/>
      <c r="CG7" s="1435"/>
      <c r="CH7" s="1426" t="s">
        <v>121</v>
      </c>
      <c r="CI7" s="1426" t="s">
        <v>122</v>
      </c>
      <c r="CJ7" s="1426" t="s">
        <v>196</v>
      </c>
      <c r="CK7" s="1426" t="s">
        <v>123</v>
      </c>
      <c r="CL7" s="1426" t="s">
        <v>124</v>
      </c>
      <c r="CM7" s="1426" t="s">
        <v>125</v>
      </c>
      <c r="CN7" s="1426" t="s">
        <v>181</v>
      </c>
      <c r="CO7" s="1426" t="s">
        <v>126</v>
      </c>
      <c r="CP7" s="1429"/>
      <c r="CQ7" s="1469" t="s">
        <v>119</v>
      </c>
      <c r="CR7" s="1433" t="s">
        <v>120</v>
      </c>
      <c r="CS7" s="1434"/>
      <c r="CT7" s="1435"/>
      <c r="CU7" s="1426" t="s">
        <v>121</v>
      </c>
      <c r="CV7" s="1426" t="s">
        <v>122</v>
      </c>
      <c r="CW7" s="1426" t="s">
        <v>196</v>
      </c>
      <c r="CX7" s="1426" t="s">
        <v>123</v>
      </c>
      <c r="CY7" s="1426" t="s">
        <v>124</v>
      </c>
      <c r="CZ7" s="1426" t="s">
        <v>125</v>
      </c>
      <c r="DA7" s="1426" t="s">
        <v>181</v>
      </c>
      <c r="DB7" s="1426" t="s">
        <v>126</v>
      </c>
      <c r="DC7" s="1429"/>
      <c r="DD7" s="1469" t="s">
        <v>119</v>
      </c>
      <c r="DE7" s="1433" t="s">
        <v>120</v>
      </c>
      <c r="DF7" s="1434"/>
      <c r="DG7" s="1435"/>
      <c r="DH7" s="1426" t="s">
        <v>121</v>
      </c>
      <c r="DI7" s="1426" t="s">
        <v>122</v>
      </c>
      <c r="DJ7" s="1426" t="s">
        <v>196</v>
      </c>
      <c r="DK7" s="1426" t="s">
        <v>123</v>
      </c>
      <c r="DL7" s="1426" t="s">
        <v>124</v>
      </c>
      <c r="DM7" s="1426" t="s">
        <v>125</v>
      </c>
      <c r="DN7" s="1426" t="s">
        <v>181</v>
      </c>
      <c r="DO7" s="1426" t="s">
        <v>126</v>
      </c>
      <c r="DZ7" s="436"/>
      <c r="EA7" s="436"/>
    </row>
    <row r="8" spans="1:131" ht="21.75" customHeight="1">
      <c r="A8" s="1440"/>
      <c r="B8" s="1441"/>
      <c r="C8" s="1429"/>
      <c r="D8" s="1469"/>
      <c r="E8" s="1419" t="s">
        <v>36</v>
      </c>
      <c r="F8" s="1421" t="s">
        <v>7</v>
      </c>
      <c r="G8" s="1422"/>
      <c r="H8" s="1426"/>
      <c r="I8" s="1426"/>
      <c r="J8" s="1426"/>
      <c r="K8" s="1426"/>
      <c r="L8" s="1426"/>
      <c r="M8" s="1426"/>
      <c r="N8" s="1426"/>
      <c r="O8" s="1426"/>
      <c r="P8" s="1429"/>
      <c r="Q8" s="1469"/>
      <c r="R8" s="1419" t="s">
        <v>36</v>
      </c>
      <c r="S8" s="1421" t="s">
        <v>7</v>
      </c>
      <c r="T8" s="1422"/>
      <c r="U8" s="1426"/>
      <c r="V8" s="1426"/>
      <c r="W8" s="1426"/>
      <c r="X8" s="1426"/>
      <c r="Y8" s="1426"/>
      <c r="Z8" s="1426"/>
      <c r="AA8" s="1426"/>
      <c r="AB8" s="1426"/>
      <c r="AC8" s="1429"/>
      <c r="AD8" s="1469"/>
      <c r="AE8" s="1419" t="s">
        <v>36</v>
      </c>
      <c r="AF8" s="1421" t="s">
        <v>7</v>
      </c>
      <c r="AG8" s="1422"/>
      <c r="AH8" s="1426"/>
      <c r="AI8" s="1426"/>
      <c r="AJ8" s="1426"/>
      <c r="AK8" s="1426"/>
      <c r="AL8" s="1426"/>
      <c r="AM8" s="1426"/>
      <c r="AN8" s="1426"/>
      <c r="AO8" s="1426"/>
      <c r="AP8" s="1429"/>
      <c r="AQ8" s="1469"/>
      <c r="AR8" s="1419" t="s">
        <v>36</v>
      </c>
      <c r="AS8" s="1421" t="s">
        <v>7</v>
      </c>
      <c r="AT8" s="1422"/>
      <c r="AU8" s="1426"/>
      <c r="AV8" s="1426"/>
      <c r="AW8" s="1426"/>
      <c r="AX8" s="1426"/>
      <c r="AY8" s="1426"/>
      <c r="AZ8" s="1426"/>
      <c r="BA8" s="1426"/>
      <c r="BB8" s="1426"/>
      <c r="BC8" s="1429"/>
      <c r="BD8" s="1469"/>
      <c r="BE8" s="1419" t="s">
        <v>36</v>
      </c>
      <c r="BF8" s="1421" t="s">
        <v>7</v>
      </c>
      <c r="BG8" s="1422"/>
      <c r="BH8" s="1426"/>
      <c r="BI8" s="1426"/>
      <c r="BJ8" s="1426"/>
      <c r="BK8" s="1426"/>
      <c r="BL8" s="1426"/>
      <c r="BM8" s="1426"/>
      <c r="BN8" s="1426"/>
      <c r="BO8" s="1426"/>
      <c r="BP8" s="1429"/>
      <c r="BQ8" s="1469"/>
      <c r="BR8" s="1419" t="s">
        <v>36</v>
      </c>
      <c r="BS8" s="1421" t="s">
        <v>7</v>
      </c>
      <c r="BT8" s="1422"/>
      <c r="BU8" s="1426"/>
      <c r="BV8" s="1426"/>
      <c r="BW8" s="1426"/>
      <c r="BX8" s="1426"/>
      <c r="BY8" s="1426"/>
      <c r="BZ8" s="1426"/>
      <c r="CA8" s="1426"/>
      <c r="CB8" s="1426"/>
      <c r="CC8" s="1429"/>
      <c r="CD8" s="1469"/>
      <c r="CE8" s="1419" t="s">
        <v>36</v>
      </c>
      <c r="CF8" s="1421" t="s">
        <v>7</v>
      </c>
      <c r="CG8" s="1422"/>
      <c r="CH8" s="1426"/>
      <c r="CI8" s="1426"/>
      <c r="CJ8" s="1426"/>
      <c r="CK8" s="1426"/>
      <c r="CL8" s="1426"/>
      <c r="CM8" s="1426"/>
      <c r="CN8" s="1426"/>
      <c r="CO8" s="1426"/>
      <c r="CP8" s="1429"/>
      <c r="CQ8" s="1469"/>
      <c r="CR8" s="1419" t="s">
        <v>36</v>
      </c>
      <c r="CS8" s="1421" t="s">
        <v>7</v>
      </c>
      <c r="CT8" s="1422"/>
      <c r="CU8" s="1426"/>
      <c r="CV8" s="1426"/>
      <c r="CW8" s="1426"/>
      <c r="CX8" s="1426"/>
      <c r="CY8" s="1426"/>
      <c r="CZ8" s="1426"/>
      <c r="DA8" s="1426"/>
      <c r="DB8" s="1426"/>
      <c r="DC8" s="1429"/>
      <c r="DD8" s="1469"/>
      <c r="DE8" s="1419" t="s">
        <v>36</v>
      </c>
      <c r="DF8" s="1421" t="s">
        <v>7</v>
      </c>
      <c r="DG8" s="1422"/>
      <c r="DH8" s="1426"/>
      <c r="DI8" s="1426"/>
      <c r="DJ8" s="1426"/>
      <c r="DK8" s="1426"/>
      <c r="DL8" s="1426"/>
      <c r="DM8" s="1426"/>
      <c r="DN8" s="1426"/>
      <c r="DO8" s="1426"/>
      <c r="DZ8" s="1520"/>
      <c r="EA8" s="1520"/>
    </row>
    <row r="9" spans="1:131" ht="30">
      <c r="A9" s="1442"/>
      <c r="B9" s="1443"/>
      <c r="C9" s="1429"/>
      <c r="D9" s="1470"/>
      <c r="E9" s="1420"/>
      <c r="F9" s="753" t="s">
        <v>127</v>
      </c>
      <c r="G9" s="752" t="s">
        <v>128</v>
      </c>
      <c r="H9" s="1420"/>
      <c r="I9" s="1420"/>
      <c r="J9" s="1420"/>
      <c r="K9" s="1420"/>
      <c r="L9" s="1420"/>
      <c r="M9" s="1420"/>
      <c r="N9" s="1420"/>
      <c r="O9" s="1420"/>
      <c r="P9" s="1429"/>
      <c r="Q9" s="1470"/>
      <c r="R9" s="1420"/>
      <c r="S9" s="753" t="s">
        <v>127</v>
      </c>
      <c r="T9" s="752" t="s">
        <v>128</v>
      </c>
      <c r="U9" s="1420"/>
      <c r="V9" s="1420"/>
      <c r="W9" s="1420"/>
      <c r="X9" s="1420"/>
      <c r="Y9" s="1420"/>
      <c r="Z9" s="1420"/>
      <c r="AA9" s="1420"/>
      <c r="AB9" s="1420"/>
      <c r="AC9" s="1429"/>
      <c r="AD9" s="1470"/>
      <c r="AE9" s="1420"/>
      <c r="AF9" s="753" t="s">
        <v>127</v>
      </c>
      <c r="AG9" s="752" t="s">
        <v>128</v>
      </c>
      <c r="AH9" s="1420"/>
      <c r="AI9" s="1420"/>
      <c r="AJ9" s="1420"/>
      <c r="AK9" s="1420"/>
      <c r="AL9" s="1420"/>
      <c r="AM9" s="1420"/>
      <c r="AN9" s="1420"/>
      <c r="AO9" s="1420"/>
      <c r="AP9" s="1429"/>
      <c r="AQ9" s="1470"/>
      <c r="AR9" s="1420"/>
      <c r="AS9" s="753" t="s">
        <v>127</v>
      </c>
      <c r="AT9" s="752" t="s">
        <v>128</v>
      </c>
      <c r="AU9" s="1420"/>
      <c r="AV9" s="1420"/>
      <c r="AW9" s="1420"/>
      <c r="AX9" s="1420"/>
      <c r="AY9" s="1420"/>
      <c r="AZ9" s="1420"/>
      <c r="BA9" s="1420"/>
      <c r="BB9" s="1420"/>
      <c r="BC9" s="1429"/>
      <c r="BD9" s="1470"/>
      <c r="BE9" s="1420"/>
      <c r="BF9" s="753" t="s">
        <v>127</v>
      </c>
      <c r="BG9" s="752" t="s">
        <v>128</v>
      </c>
      <c r="BH9" s="1420"/>
      <c r="BI9" s="1420"/>
      <c r="BJ9" s="1420"/>
      <c r="BK9" s="1420"/>
      <c r="BL9" s="1420"/>
      <c r="BM9" s="1420"/>
      <c r="BN9" s="1420"/>
      <c r="BO9" s="1420"/>
      <c r="BP9" s="1429"/>
      <c r="BQ9" s="1470"/>
      <c r="BR9" s="1420"/>
      <c r="BS9" s="753" t="s">
        <v>127</v>
      </c>
      <c r="BT9" s="752" t="s">
        <v>128</v>
      </c>
      <c r="BU9" s="1420"/>
      <c r="BV9" s="1420"/>
      <c r="BW9" s="1420"/>
      <c r="BX9" s="1420"/>
      <c r="BY9" s="1420"/>
      <c r="BZ9" s="1420"/>
      <c r="CA9" s="1420"/>
      <c r="CB9" s="1420"/>
      <c r="CC9" s="1429"/>
      <c r="CD9" s="1470"/>
      <c r="CE9" s="1420"/>
      <c r="CF9" s="753" t="s">
        <v>127</v>
      </c>
      <c r="CG9" s="752" t="s">
        <v>128</v>
      </c>
      <c r="CH9" s="1420"/>
      <c r="CI9" s="1420"/>
      <c r="CJ9" s="1420"/>
      <c r="CK9" s="1420"/>
      <c r="CL9" s="1420"/>
      <c r="CM9" s="1420"/>
      <c r="CN9" s="1420"/>
      <c r="CO9" s="1420"/>
      <c r="CP9" s="1429"/>
      <c r="CQ9" s="1470"/>
      <c r="CR9" s="1420"/>
      <c r="CS9" s="753" t="s">
        <v>127</v>
      </c>
      <c r="CT9" s="752" t="s">
        <v>128</v>
      </c>
      <c r="CU9" s="1420"/>
      <c r="CV9" s="1420"/>
      <c r="CW9" s="1420"/>
      <c r="CX9" s="1420"/>
      <c r="CY9" s="1420"/>
      <c r="CZ9" s="1420"/>
      <c r="DA9" s="1420"/>
      <c r="DB9" s="1420"/>
      <c r="DC9" s="1429"/>
      <c r="DD9" s="1470"/>
      <c r="DE9" s="1420"/>
      <c r="DF9" s="753" t="s">
        <v>127</v>
      </c>
      <c r="DG9" s="752" t="s">
        <v>128</v>
      </c>
      <c r="DH9" s="1420"/>
      <c r="DI9" s="1420"/>
      <c r="DJ9" s="1420"/>
      <c r="DK9" s="1420"/>
      <c r="DL9" s="1420"/>
      <c r="DM9" s="1420"/>
      <c r="DN9" s="1420"/>
      <c r="DO9" s="1420"/>
      <c r="DZ9" s="438"/>
      <c r="EA9" s="438"/>
    </row>
    <row r="10" spans="1:131" s="391" customFormat="1" ht="22.5" customHeight="1">
      <c r="A10" s="1436" t="s">
        <v>39</v>
      </c>
      <c r="B10" s="1437"/>
      <c r="C10" s="779">
        <v>1</v>
      </c>
      <c r="D10" s="779">
        <v>2</v>
      </c>
      <c r="E10" s="779">
        <v>3</v>
      </c>
      <c r="F10" s="779">
        <v>4</v>
      </c>
      <c r="G10" s="779">
        <v>5</v>
      </c>
      <c r="H10" s="779">
        <v>6</v>
      </c>
      <c r="I10" s="779">
        <v>7</v>
      </c>
      <c r="J10" s="779">
        <v>8</v>
      </c>
      <c r="K10" s="779">
        <v>9</v>
      </c>
      <c r="L10" s="779">
        <v>10</v>
      </c>
      <c r="M10" s="779">
        <v>11</v>
      </c>
      <c r="N10" s="779">
        <v>12</v>
      </c>
      <c r="O10" s="779">
        <v>13</v>
      </c>
      <c r="P10" s="779">
        <v>1</v>
      </c>
      <c r="Q10" s="779">
        <v>2</v>
      </c>
      <c r="R10" s="779">
        <v>3</v>
      </c>
      <c r="S10" s="779">
        <v>4</v>
      </c>
      <c r="T10" s="779">
        <v>5</v>
      </c>
      <c r="U10" s="779">
        <v>6</v>
      </c>
      <c r="V10" s="779">
        <v>7</v>
      </c>
      <c r="W10" s="779">
        <v>8</v>
      </c>
      <c r="X10" s="779">
        <v>9</v>
      </c>
      <c r="Y10" s="779">
        <v>10</v>
      </c>
      <c r="Z10" s="779">
        <v>11</v>
      </c>
      <c r="AA10" s="779">
        <v>12</v>
      </c>
      <c r="AB10" s="779">
        <v>13</v>
      </c>
      <c r="AC10" s="779">
        <v>1</v>
      </c>
      <c r="AD10" s="779">
        <v>2</v>
      </c>
      <c r="AE10" s="779">
        <v>3</v>
      </c>
      <c r="AF10" s="779">
        <v>4</v>
      </c>
      <c r="AG10" s="779">
        <v>5</v>
      </c>
      <c r="AH10" s="779">
        <v>6</v>
      </c>
      <c r="AI10" s="779">
        <v>7</v>
      </c>
      <c r="AJ10" s="779">
        <v>8</v>
      </c>
      <c r="AK10" s="779">
        <v>9</v>
      </c>
      <c r="AL10" s="779">
        <v>10</v>
      </c>
      <c r="AM10" s="779">
        <v>11</v>
      </c>
      <c r="AN10" s="779">
        <v>12</v>
      </c>
      <c r="AO10" s="779">
        <v>13</v>
      </c>
      <c r="AP10" s="779">
        <v>1</v>
      </c>
      <c r="AQ10" s="779">
        <v>2</v>
      </c>
      <c r="AR10" s="779">
        <v>3</v>
      </c>
      <c r="AS10" s="779">
        <v>4</v>
      </c>
      <c r="AT10" s="779">
        <v>5</v>
      </c>
      <c r="AU10" s="779">
        <v>6</v>
      </c>
      <c r="AV10" s="779">
        <v>7</v>
      </c>
      <c r="AW10" s="779">
        <v>8</v>
      </c>
      <c r="AX10" s="779">
        <v>9</v>
      </c>
      <c r="AY10" s="779">
        <v>10</v>
      </c>
      <c r="AZ10" s="779">
        <v>11</v>
      </c>
      <c r="BA10" s="779">
        <v>12</v>
      </c>
      <c r="BB10" s="779">
        <v>13</v>
      </c>
      <c r="BC10" s="779">
        <v>1</v>
      </c>
      <c r="BD10" s="779">
        <v>2</v>
      </c>
      <c r="BE10" s="779">
        <v>3</v>
      </c>
      <c r="BF10" s="779">
        <v>4</v>
      </c>
      <c r="BG10" s="779">
        <v>5</v>
      </c>
      <c r="BH10" s="779">
        <v>6</v>
      </c>
      <c r="BI10" s="779">
        <v>7</v>
      </c>
      <c r="BJ10" s="779">
        <v>8</v>
      </c>
      <c r="BK10" s="779">
        <v>9</v>
      </c>
      <c r="BL10" s="779">
        <v>10</v>
      </c>
      <c r="BM10" s="779">
        <v>11</v>
      </c>
      <c r="BN10" s="779">
        <v>12</v>
      </c>
      <c r="BO10" s="779">
        <v>13</v>
      </c>
      <c r="BP10" s="779">
        <v>1</v>
      </c>
      <c r="BQ10" s="779">
        <v>2</v>
      </c>
      <c r="BR10" s="779">
        <v>3</v>
      </c>
      <c r="BS10" s="779">
        <v>4</v>
      </c>
      <c r="BT10" s="779">
        <v>5</v>
      </c>
      <c r="BU10" s="779">
        <v>6</v>
      </c>
      <c r="BV10" s="779">
        <v>7</v>
      </c>
      <c r="BW10" s="779">
        <v>8</v>
      </c>
      <c r="BX10" s="779">
        <v>9</v>
      </c>
      <c r="BY10" s="779">
        <v>10</v>
      </c>
      <c r="BZ10" s="779">
        <v>11</v>
      </c>
      <c r="CA10" s="779">
        <v>12</v>
      </c>
      <c r="CB10" s="779">
        <v>13</v>
      </c>
      <c r="CC10" s="779">
        <v>1</v>
      </c>
      <c r="CD10" s="779">
        <v>2</v>
      </c>
      <c r="CE10" s="779">
        <v>3</v>
      </c>
      <c r="CF10" s="779">
        <v>4</v>
      </c>
      <c r="CG10" s="779">
        <v>5</v>
      </c>
      <c r="CH10" s="779">
        <v>6</v>
      </c>
      <c r="CI10" s="779">
        <v>7</v>
      </c>
      <c r="CJ10" s="779">
        <v>8</v>
      </c>
      <c r="CK10" s="779">
        <v>9</v>
      </c>
      <c r="CL10" s="779">
        <v>10</v>
      </c>
      <c r="CM10" s="779">
        <v>11</v>
      </c>
      <c r="CN10" s="779">
        <v>12</v>
      </c>
      <c r="CO10" s="779">
        <v>13</v>
      </c>
      <c r="CP10" s="779">
        <v>1</v>
      </c>
      <c r="CQ10" s="779">
        <v>2</v>
      </c>
      <c r="CR10" s="779">
        <v>3</v>
      </c>
      <c r="CS10" s="779">
        <v>4</v>
      </c>
      <c r="CT10" s="779">
        <v>5</v>
      </c>
      <c r="CU10" s="779">
        <v>6</v>
      </c>
      <c r="CV10" s="779">
        <v>7</v>
      </c>
      <c r="CW10" s="779">
        <v>8</v>
      </c>
      <c r="CX10" s="779">
        <v>9</v>
      </c>
      <c r="CY10" s="779">
        <v>10</v>
      </c>
      <c r="CZ10" s="779">
        <v>11</v>
      </c>
      <c r="DA10" s="779">
        <v>12</v>
      </c>
      <c r="DB10" s="779">
        <v>13</v>
      </c>
      <c r="DC10" s="779">
        <v>1</v>
      </c>
      <c r="DD10" s="779">
        <v>2</v>
      </c>
      <c r="DE10" s="779">
        <v>3</v>
      </c>
      <c r="DF10" s="779">
        <v>4</v>
      </c>
      <c r="DG10" s="779">
        <v>5</v>
      </c>
      <c r="DH10" s="779">
        <v>6</v>
      </c>
      <c r="DI10" s="779">
        <v>7</v>
      </c>
      <c r="DJ10" s="779">
        <v>8</v>
      </c>
      <c r="DK10" s="779">
        <v>9</v>
      </c>
      <c r="DL10" s="779">
        <v>10</v>
      </c>
      <c r="DM10" s="779">
        <v>11</v>
      </c>
      <c r="DN10" s="779">
        <v>12</v>
      </c>
      <c r="DO10" s="779">
        <v>13</v>
      </c>
      <c r="DP10" s="806"/>
      <c r="DQ10" s="806"/>
      <c r="DR10" s="806"/>
      <c r="DS10" s="806"/>
      <c r="DT10" s="806"/>
      <c r="DU10" s="806"/>
      <c r="DV10" s="806"/>
      <c r="DW10" s="806"/>
      <c r="DX10" s="806"/>
      <c r="DY10" s="806"/>
      <c r="DZ10" s="444"/>
      <c r="EA10" s="444"/>
    </row>
    <row r="11" spans="1:131" ht="21" customHeight="1">
      <c r="A11" s="478" t="s">
        <v>0</v>
      </c>
      <c r="B11" s="413" t="s">
        <v>129</v>
      </c>
      <c r="C11" s="756">
        <f>C12+C13</f>
        <v>862862562</v>
      </c>
      <c r="D11" s="756">
        <f aca="true" t="shared" si="0" ref="D11:BO11">D12+D13</f>
        <v>569101355</v>
      </c>
      <c r="E11" s="756">
        <f t="shared" si="0"/>
        <v>25798880</v>
      </c>
      <c r="F11" s="756">
        <f t="shared" si="0"/>
        <v>31796</v>
      </c>
      <c r="G11" s="756">
        <f t="shared" si="0"/>
        <v>25767084</v>
      </c>
      <c r="H11" s="756">
        <f t="shared" si="0"/>
        <v>0</v>
      </c>
      <c r="I11" s="756">
        <f t="shared" si="0"/>
        <v>15560534</v>
      </c>
      <c r="J11" s="756">
        <f t="shared" si="0"/>
        <v>246500311</v>
      </c>
      <c r="K11" s="756">
        <f t="shared" si="0"/>
        <v>30810</v>
      </c>
      <c r="L11" s="756">
        <f t="shared" si="0"/>
        <v>0</v>
      </c>
      <c r="M11" s="756">
        <f t="shared" si="0"/>
        <v>5870672</v>
      </c>
      <c r="N11" s="756">
        <f t="shared" si="0"/>
        <v>0</v>
      </c>
      <c r="O11" s="756">
        <f t="shared" si="0"/>
        <v>0</v>
      </c>
      <c r="P11" s="756">
        <f t="shared" si="0"/>
        <v>37150562</v>
      </c>
      <c r="Q11" s="756">
        <f>Q12+Q13</f>
        <v>5809444</v>
      </c>
      <c r="R11" s="756">
        <f t="shared" si="0"/>
        <v>12395199</v>
      </c>
      <c r="S11" s="756">
        <f t="shared" si="0"/>
        <v>0</v>
      </c>
      <c r="T11" s="756">
        <f t="shared" si="0"/>
        <v>12395199</v>
      </c>
      <c r="U11" s="756">
        <f t="shared" si="0"/>
        <v>0</v>
      </c>
      <c r="V11" s="756">
        <f t="shared" si="0"/>
        <v>308098</v>
      </c>
      <c r="W11" s="756">
        <f t="shared" si="0"/>
        <v>12767149</v>
      </c>
      <c r="X11" s="756">
        <f t="shared" si="0"/>
        <v>0</v>
      </c>
      <c r="Y11" s="756">
        <f t="shared" si="0"/>
        <v>0</v>
      </c>
      <c r="Z11" s="756">
        <f t="shared" si="0"/>
        <v>5870672</v>
      </c>
      <c r="AA11" s="756">
        <f t="shared" si="0"/>
        <v>0</v>
      </c>
      <c r="AB11" s="756">
        <f t="shared" si="0"/>
        <v>0</v>
      </c>
      <c r="AC11" s="756">
        <f t="shared" si="0"/>
        <v>409042849</v>
      </c>
      <c r="AD11" s="756">
        <f t="shared" si="0"/>
        <v>395168364</v>
      </c>
      <c r="AE11" s="756">
        <f t="shared" si="0"/>
        <v>7993201</v>
      </c>
      <c r="AF11" s="756">
        <f t="shared" si="0"/>
        <v>31796</v>
      </c>
      <c r="AG11" s="756">
        <f t="shared" si="0"/>
        <v>7961405</v>
      </c>
      <c r="AH11" s="756">
        <f t="shared" si="0"/>
        <v>0</v>
      </c>
      <c r="AI11" s="756">
        <f t="shared" si="0"/>
        <v>5850474</v>
      </c>
      <c r="AJ11" s="756">
        <f t="shared" si="0"/>
        <v>0</v>
      </c>
      <c r="AK11" s="756">
        <f t="shared" si="0"/>
        <v>30810</v>
      </c>
      <c r="AL11" s="756">
        <f t="shared" si="0"/>
        <v>0</v>
      </c>
      <c r="AM11" s="756">
        <f t="shared" si="0"/>
        <v>0</v>
      </c>
      <c r="AN11" s="756">
        <f t="shared" si="0"/>
        <v>0</v>
      </c>
      <c r="AO11" s="756">
        <f t="shared" si="0"/>
        <v>0</v>
      </c>
      <c r="AP11" s="756">
        <f t="shared" si="0"/>
        <v>116345261</v>
      </c>
      <c r="AQ11" s="756">
        <f t="shared" si="0"/>
        <v>24744212</v>
      </c>
      <c r="AR11" s="756">
        <f t="shared" si="0"/>
        <v>1107858</v>
      </c>
      <c r="AS11" s="756">
        <f t="shared" si="0"/>
        <v>0</v>
      </c>
      <c r="AT11" s="756">
        <f t="shared" si="0"/>
        <v>1107858</v>
      </c>
      <c r="AU11" s="756">
        <f t="shared" si="0"/>
        <v>0</v>
      </c>
      <c r="AV11" s="756">
        <f t="shared" si="0"/>
        <v>1620542</v>
      </c>
      <c r="AW11" s="756">
        <f t="shared" si="0"/>
        <v>88872649</v>
      </c>
      <c r="AX11" s="756">
        <f t="shared" si="0"/>
        <v>0</v>
      </c>
      <c r="AY11" s="756">
        <f t="shared" si="0"/>
        <v>0</v>
      </c>
      <c r="AZ11" s="756">
        <f t="shared" si="0"/>
        <v>0</v>
      </c>
      <c r="BA11" s="756">
        <f t="shared" si="0"/>
        <v>0</v>
      </c>
      <c r="BB11" s="756">
        <f t="shared" si="0"/>
        <v>0</v>
      </c>
      <c r="BC11" s="756">
        <f t="shared" si="0"/>
        <v>37313982</v>
      </c>
      <c r="BD11" s="756">
        <f t="shared" si="0"/>
        <v>21079297</v>
      </c>
      <c r="BE11" s="756">
        <f t="shared" si="0"/>
        <v>613996</v>
      </c>
      <c r="BF11" s="756">
        <f t="shared" si="0"/>
        <v>0</v>
      </c>
      <c r="BG11" s="756">
        <f t="shared" si="0"/>
        <v>613996</v>
      </c>
      <c r="BH11" s="756">
        <f t="shared" si="0"/>
        <v>0</v>
      </c>
      <c r="BI11" s="756">
        <f t="shared" si="0"/>
        <v>460221</v>
      </c>
      <c r="BJ11" s="756">
        <f t="shared" si="0"/>
        <v>15160468</v>
      </c>
      <c r="BK11" s="756">
        <f t="shared" si="0"/>
        <v>0</v>
      </c>
      <c r="BL11" s="756">
        <f t="shared" si="0"/>
        <v>0</v>
      </c>
      <c r="BM11" s="756">
        <f t="shared" si="0"/>
        <v>0</v>
      </c>
      <c r="BN11" s="756">
        <f t="shared" si="0"/>
        <v>0</v>
      </c>
      <c r="BO11" s="756">
        <f t="shared" si="0"/>
        <v>0</v>
      </c>
      <c r="BP11" s="756">
        <f aca="true" t="shared" si="1" ref="BP11:DO11">BP12+BP13</f>
        <v>129701723</v>
      </c>
      <c r="BQ11" s="756">
        <f t="shared" si="1"/>
        <v>62434718</v>
      </c>
      <c r="BR11" s="756">
        <f t="shared" si="1"/>
        <v>1250682</v>
      </c>
      <c r="BS11" s="756">
        <f t="shared" si="1"/>
        <v>0</v>
      </c>
      <c r="BT11" s="756">
        <f t="shared" si="1"/>
        <v>1250682</v>
      </c>
      <c r="BU11" s="756">
        <f t="shared" si="1"/>
        <v>0</v>
      </c>
      <c r="BV11" s="756">
        <f t="shared" si="1"/>
        <v>1267287</v>
      </c>
      <c r="BW11" s="756">
        <f t="shared" si="1"/>
        <v>64749036</v>
      </c>
      <c r="BX11" s="756">
        <f t="shared" si="1"/>
        <v>0</v>
      </c>
      <c r="BY11" s="756">
        <f t="shared" si="1"/>
        <v>0</v>
      </c>
      <c r="BZ11" s="756">
        <f t="shared" si="1"/>
        <v>0</v>
      </c>
      <c r="CA11" s="756">
        <f t="shared" si="1"/>
        <v>0</v>
      </c>
      <c r="CB11" s="756">
        <f t="shared" si="1"/>
        <v>0</v>
      </c>
      <c r="CC11" s="756">
        <f t="shared" si="1"/>
        <v>51861275</v>
      </c>
      <c r="CD11" s="756">
        <f t="shared" si="1"/>
        <v>27101605</v>
      </c>
      <c r="CE11" s="756">
        <f t="shared" si="1"/>
        <v>540849</v>
      </c>
      <c r="CF11" s="756">
        <f t="shared" si="1"/>
        <v>0</v>
      </c>
      <c r="CG11" s="756">
        <f t="shared" si="1"/>
        <v>540849</v>
      </c>
      <c r="CH11" s="756">
        <f t="shared" si="1"/>
        <v>0</v>
      </c>
      <c r="CI11" s="756">
        <f t="shared" si="1"/>
        <v>2132041</v>
      </c>
      <c r="CJ11" s="756">
        <f t="shared" si="1"/>
        <v>22086780</v>
      </c>
      <c r="CK11" s="756">
        <f t="shared" si="1"/>
        <v>0</v>
      </c>
      <c r="CL11" s="756">
        <f t="shared" si="1"/>
        <v>0</v>
      </c>
      <c r="CM11" s="756">
        <f t="shared" si="1"/>
        <v>0</v>
      </c>
      <c r="CN11" s="756">
        <f t="shared" si="1"/>
        <v>0</v>
      </c>
      <c r="CO11" s="756">
        <f t="shared" si="1"/>
        <v>0</v>
      </c>
      <c r="CP11" s="756">
        <f t="shared" si="1"/>
        <v>23617266</v>
      </c>
      <c r="CQ11" s="756">
        <f t="shared" si="1"/>
        <v>11855994</v>
      </c>
      <c r="CR11" s="756">
        <f t="shared" si="1"/>
        <v>956952</v>
      </c>
      <c r="CS11" s="756">
        <f t="shared" si="1"/>
        <v>0</v>
      </c>
      <c r="CT11" s="756">
        <f t="shared" si="1"/>
        <v>956952</v>
      </c>
      <c r="CU11" s="756">
        <f t="shared" si="1"/>
        <v>0</v>
      </c>
      <c r="CV11" s="756">
        <f t="shared" si="1"/>
        <v>1411086</v>
      </c>
      <c r="CW11" s="756">
        <f t="shared" si="1"/>
        <v>9393234</v>
      </c>
      <c r="CX11" s="756">
        <f t="shared" si="1"/>
        <v>0</v>
      </c>
      <c r="CY11" s="756">
        <f t="shared" si="1"/>
        <v>0</v>
      </c>
      <c r="CZ11" s="756">
        <f t="shared" si="1"/>
        <v>0</v>
      </c>
      <c r="DA11" s="756">
        <f t="shared" si="1"/>
        <v>0</v>
      </c>
      <c r="DB11" s="756">
        <f t="shared" si="1"/>
        <v>0</v>
      </c>
      <c r="DC11" s="756">
        <f t="shared" si="1"/>
        <v>57829644</v>
      </c>
      <c r="DD11" s="756">
        <f t="shared" si="1"/>
        <v>20907721</v>
      </c>
      <c r="DE11" s="756">
        <f t="shared" si="1"/>
        <v>940143</v>
      </c>
      <c r="DF11" s="756">
        <f t="shared" si="1"/>
        <v>0</v>
      </c>
      <c r="DG11" s="756">
        <f t="shared" si="1"/>
        <v>940143</v>
      </c>
      <c r="DH11" s="756">
        <f t="shared" si="1"/>
        <v>0</v>
      </c>
      <c r="DI11" s="756">
        <f t="shared" si="1"/>
        <v>2510785</v>
      </c>
      <c r="DJ11" s="756">
        <f t="shared" si="1"/>
        <v>33470995</v>
      </c>
      <c r="DK11" s="756">
        <f t="shared" si="1"/>
        <v>0</v>
      </c>
      <c r="DL11" s="756">
        <f t="shared" si="1"/>
        <v>0</v>
      </c>
      <c r="DM11" s="756">
        <f t="shared" si="1"/>
        <v>0</v>
      </c>
      <c r="DN11" s="756">
        <f t="shared" si="1"/>
        <v>0</v>
      </c>
      <c r="DO11" s="756">
        <f t="shared" si="1"/>
        <v>0</v>
      </c>
      <c r="DZ11" s="437"/>
      <c r="EA11" s="437"/>
    </row>
    <row r="12" spans="1:131" ht="21" customHeight="1">
      <c r="A12" s="479">
        <v>1</v>
      </c>
      <c r="B12" s="416" t="s">
        <v>130</v>
      </c>
      <c r="C12" s="780">
        <f>D12+E12+H12+I12+J12+K12+L12+M12+N12+O12</f>
        <v>464541240</v>
      </c>
      <c r="D12" s="781">
        <f>Q12+AD12+AQ12+BD12+BQ12+CD12+CQ12+DD12</f>
        <v>305410919</v>
      </c>
      <c r="E12" s="782">
        <f>F12+G12</f>
        <v>16108477</v>
      </c>
      <c r="F12" s="781">
        <f aca="true" t="shared" si="2" ref="F12:O25">S12+AF12+AS12+BF12+BS12+CF12+CS12+DF12</f>
        <v>31796</v>
      </c>
      <c r="G12" s="781">
        <f t="shared" si="2"/>
        <v>16076681</v>
      </c>
      <c r="H12" s="781">
        <f t="shared" si="2"/>
        <v>0</v>
      </c>
      <c r="I12" s="781">
        <f t="shared" si="2"/>
        <v>6181828</v>
      </c>
      <c r="J12" s="781">
        <f t="shared" si="2"/>
        <v>136760962</v>
      </c>
      <c r="K12" s="781">
        <f t="shared" si="2"/>
        <v>0</v>
      </c>
      <c r="L12" s="781">
        <f t="shared" si="2"/>
        <v>0</v>
      </c>
      <c r="M12" s="781">
        <f t="shared" si="2"/>
        <v>79054</v>
      </c>
      <c r="N12" s="781">
        <f t="shared" si="2"/>
        <v>0</v>
      </c>
      <c r="O12" s="781">
        <f t="shared" si="2"/>
        <v>0</v>
      </c>
      <c r="P12" s="780">
        <f>Q12+R12+U12+V12+W12+X12+Y12+Z12+AA12+AB12</f>
        <v>25325888</v>
      </c>
      <c r="Q12" s="781">
        <v>2290481</v>
      </c>
      <c r="R12" s="782">
        <f>S12+T12</f>
        <v>11752798</v>
      </c>
      <c r="S12" s="781">
        <v>0</v>
      </c>
      <c r="T12" s="781">
        <v>11752798</v>
      </c>
      <c r="U12" s="781">
        <v>0</v>
      </c>
      <c r="V12" s="781">
        <v>2</v>
      </c>
      <c r="W12" s="781">
        <v>11203553</v>
      </c>
      <c r="X12" s="781">
        <v>0</v>
      </c>
      <c r="Y12" s="781">
        <v>0</v>
      </c>
      <c r="Z12" s="781">
        <v>79054</v>
      </c>
      <c r="AA12" s="783">
        <v>0</v>
      </c>
      <c r="AB12" s="783">
        <v>0</v>
      </c>
      <c r="AC12" s="780">
        <f>AD12+AE12+AH12+AI12+AJ12+AK12+AL12+AM12+AN12+AO12</f>
        <v>194117834</v>
      </c>
      <c r="AD12" s="781">
        <v>191603340</v>
      </c>
      <c r="AE12" s="782">
        <f>AF12+AG12</f>
        <v>1457846</v>
      </c>
      <c r="AF12" s="781">
        <v>31796</v>
      </c>
      <c r="AG12" s="781">
        <v>1426050</v>
      </c>
      <c r="AH12" s="781">
        <v>0</v>
      </c>
      <c r="AI12" s="781">
        <v>1056648</v>
      </c>
      <c r="AJ12" s="781">
        <v>0</v>
      </c>
      <c r="AK12" s="781">
        <v>0</v>
      </c>
      <c r="AL12" s="781">
        <v>0</v>
      </c>
      <c r="AM12" s="781">
        <v>0</v>
      </c>
      <c r="AN12" s="783">
        <v>0</v>
      </c>
      <c r="AO12" s="783">
        <v>0</v>
      </c>
      <c r="AP12" s="780">
        <f>AQ12+AR12+AU12+AV12+AW12+AX12+AY12+AZ12+BA12+BB12</f>
        <v>43999541</v>
      </c>
      <c r="AQ12" s="781">
        <v>17187798</v>
      </c>
      <c r="AR12" s="782">
        <f>AS12+AT12</f>
        <v>218664</v>
      </c>
      <c r="AS12" s="781">
        <v>0</v>
      </c>
      <c r="AT12" s="781">
        <v>218664</v>
      </c>
      <c r="AU12" s="781">
        <v>0</v>
      </c>
      <c r="AV12" s="781">
        <v>1064918</v>
      </c>
      <c r="AW12" s="781">
        <v>25528161</v>
      </c>
      <c r="AX12" s="781">
        <v>0</v>
      </c>
      <c r="AY12" s="781">
        <v>0</v>
      </c>
      <c r="AZ12" s="781">
        <v>0</v>
      </c>
      <c r="BA12" s="783">
        <v>0</v>
      </c>
      <c r="BB12" s="783">
        <v>0</v>
      </c>
      <c r="BC12" s="780">
        <f>BD12+BE12+BH12+BI12+BJ12+BK12+BL12+BM12+BN12+BO12</f>
        <v>17705374</v>
      </c>
      <c r="BD12" s="781">
        <v>12392738</v>
      </c>
      <c r="BE12" s="782">
        <f>BF12+BG12</f>
        <v>229116</v>
      </c>
      <c r="BF12" s="781"/>
      <c r="BG12" s="781">
        <v>229116</v>
      </c>
      <c r="BH12" s="781"/>
      <c r="BI12" s="781">
        <v>193540</v>
      </c>
      <c r="BJ12" s="781">
        <v>4889980</v>
      </c>
      <c r="BK12" s="781"/>
      <c r="BL12" s="781"/>
      <c r="BM12" s="781"/>
      <c r="BN12" s="783"/>
      <c r="BO12" s="783"/>
      <c r="BP12" s="780">
        <f>BQ12+BR12+BU12+BV12+BW12+BX12+BY12+BZ12+CA12+CB12</f>
        <v>97025974</v>
      </c>
      <c r="BQ12" s="781">
        <v>44541797</v>
      </c>
      <c r="BR12" s="782">
        <f>BS12+BT12</f>
        <v>1193902</v>
      </c>
      <c r="BS12" s="781">
        <v>0</v>
      </c>
      <c r="BT12" s="781">
        <v>1193902</v>
      </c>
      <c r="BU12" s="781">
        <v>0</v>
      </c>
      <c r="BV12" s="781">
        <v>1063646</v>
      </c>
      <c r="BW12" s="781">
        <v>50226629</v>
      </c>
      <c r="BX12" s="781">
        <v>0</v>
      </c>
      <c r="BY12" s="781">
        <v>0</v>
      </c>
      <c r="BZ12" s="781">
        <v>0</v>
      </c>
      <c r="CA12" s="783">
        <v>0</v>
      </c>
      <c r="CB12" s="783">
        <v>0</v>
      </c>
      <c r="CC12" s="780">
        <f>CD12+CE12+CH12+CI12+CJ12+CK12+CL12+CM12+CN12+CO12</f>
        <v>39402020</v>
      </c>
      <c r="CD12" s="996">
        <v>20160391</v>
      </c>
      <c r="CE12" s="782">
        <f>CF12+CG12</f>
        <v>423096</v>
      </c>
      <c r="CF12" s="781">
        <v>0</v>
      </c>
      <c r="CG12" s="781">
        <v>423096</v>
      </c>
      <c r="CH12" s="781">
        <v>0</v>
      </c>
      <c r="CI12" s="781">
        <v>757296</v>
      </c>
      <c r="CJ12" s="996">
        <v>18061237</v>
      </c>
      <c r="CK12" s="781">
        <v>0</v>
      </c>
      <c r="CL12" s="781">
        <v>0</v>
      </c>
      <c r="CM12" s="781">
        <v>0</v>
      </c>
      <c r="CN12" s="783">
        <v>0</v>
      </c>
      <c r="CO12" s="783">
        <v>0</v>
      </c>
      <c r="CP12" s="780">
        <f>CQ12+CR12+CU12+CV12+CW12+CX12+CY12+CZ12+DA12+DB12</f>
        <v>13817612</v>
      </c>
      <c r="CQ12" s="781">
        <v>6874709</v>
      </c>
      <c r="CR12" s="782">
        <f>CS12+CT12</f>
        <v>436368</v>
      </c>
      <c r="CS12" s="781"/>
      <c r="CT12" s="781">
        <v>436368</v>
      </c>
      <c r="CU12" s="781"/>
      <c r="CV12" s="781">
        <v>1013366</v>
      </c>
      <c r="CW12" s="781">
        <v>5493169</v>
      </c>
      <c r="CX12" s="781"/>
      <c r="CY12" s="781"/>
      <c r="CZ12" s="781"/>
      <c r="DA12" s="783"/>
      <c r="DB12" s="783"/>
      <c r="DC12" s="780">
        <f>DD12+DE12+DH12+DI12+DJ12+DK12+DL12+DM12+DN12+DO12</f>
        <v>33146997</v>
      </c>
      <c r="DD12" s="781">
        <v>10359665</v>
      </c>
      <c r="DE12" s="782">
        <f>DF12+DG12</f>
        <v>396687</v>
      </c>
      <c r="DF12" s="781">
        <v>0</v>
      </c>
      <c r="DG12" s="781">
        <v>396687</v>
      </c>
      <c r="DH12" s="781">
        <v>0</v>
      </c>
      <c r="DI12" s="781">
        <v>1032412</v>
      </c>
      <c r="DJ12" s="781">
        <v>21358233</v>
      </c>
      <c r="DK12" s="781">
        <v>0</v>
      </c>
      <c r="DL12" s="781">
        <v>0</v>
      </c>
      <c r="DM12" s="781">
        <v>0</v>
      </c>
      <c r="DN12" s="783">
        <v>0</v>
      </c>
      <c r="DO12" s="783">
        <v>0</v>
      </c>
      <c r="DZ12" s="436"/>
      <c r="EA12" s="436"/>
    </row>
    <row r="13" spans="1:131" ht="21" customHeight="1">
      <c r="A13" s="479">
        <v>2</v>
      </c>
      <c r="B13" s="416" t="s">
        <v>131</v>
      </c>
      <c r="C13" s="780">
        <f aca="true" t="shared" si="3" ref="C13:C25">D13+E13+H13+I13+J13+K13+L13+M13+N13+O13</f>
        <v>398321322</v>
      </c>
      <c r="D13" s="781">
        <f>Q13+AD13+AQ13+BD13+BQ13+CD13+CQ13+DD13</f>
        <v>263690436</v>
      </c>
      <c r="E13" s="782">
        <f aca="true" t="shared" si="4" ref="E13:E25">F13+G13</f>
        <v>9690403</v>
      </c>
      <c r="F13" s="781">
        <f t="shared" si="2"/>
        <v>0</v>
      </c>
      <c r="G13" s="781">
        <f t="shared" si="2"/>
        <v>9690403</v>
      </c>
      <c r="H13" s="781">
        <f t="shared" si="2"/>
        <v>0</v>
      </c>
      <c r="I13" s="781">
        <f t="shared" si="2"/>
        <v>9378706</v>
      </c>
      <c r="J13" s="781">
        <f t="shared" si="2"/>
        <v>109739349</v>
      </c>
      <c r="K13" s="781">
        <f t="shared" si="2"/>
        <v>30810</v>
      </c>
      <c r="L13" s="781">
        <f t="shared" si="2"/>
        <v>0</v>
      </c>
      <c r="M13" s="781">
        <f t="shared" si="2"/>
        <v>5791618</v>
      </c>
      <c r="N13" s="781">
        <f t="shared" si="2"/>
        <v>0</v>
      </c>
      <c r="O13" s="781">
        <f t="shared" si="2"/>
        <v>0</v>
      </c>
      <c r="P13" s="780">
        <f>Q13+R13+U13+V13+W13+X13+Y13+Z13+AA13+AB13</f>
        <v>11824674</v>
      </c>
      <c r="Q13" s="785">
        <v>3518963</v>
      </c>
      <c r="R13" s="782">
        <f>S13+T13</f>
        <v>642401</v>
      </c>
      <c r="S13" s="785">
        <v>0</v>
      </c>
      <c r="T13" s="785">
        <v>642401</v>
      </c>
      <c r="U13" s="785">
        <v>0</v>
      </c>
      <c r="V13" s="785">
        <v>308096</v>
      </c>
      <c r="W13" s="785">
        <v>1563596</v>
      </c>
      <c r="X13" s="785">
        <v>0</v>
      </c>
      <c r="Y13" s="785">
        <v>0</v>
      </c>
      <c r="Z13" s="785">
        <v>5791618</v>
      </c>
      <c r="AA13" s="783">
        <v>0</v>
      </c>
      <c r="AB13" s="783">
        <v>0</v>
      </c>
      <c r="AC13" s="780">
        <f>AD13+AE13+AH13+AI13+AJ13+AK13+AL13+AM13+AN13+AO13</f>
        <v>214925015</v>
      </c>
      <c r="AD13" s="785">
        <v>203565024</v>
      </c>
      <c r="AE13" s="782">
        <f>AF13+AG13</f>
        <v>6535355</v>
      </c>
      <c r="AF13" s="785">
        <v>0</v>
      </c>
      <c r="AG13" s="785">
        <v>6535355</v>
      </c>
      <c r="AH13" s="785">
        <v>0</v>
      </c>
      <c r="AI13" s="785">
        <v>4793826</v>
      </c>
      <c r="AJ13" s="785">
        <v>0</v>
      </c>
      <c r="AK13" s="785">
        <v>30810</v>
      </c>
      <c r="AL13" s="785">
        <v>0</v>
      </c>
      <c r="AM13" s="785">
        <v>0</v>
      </c>
      <c r="AN13" s="783">
        <v>0</v>
      </c>
      <c r="AO13" s="783">
        <v>0</v>
      </c>
      <c r="AP13" s="780">
        <f>AQ13+AR13+AU13+AV13+AW13+AX13+AY13+AZ13+BA13+BB13</f>
        <v>72345720</v>
      </c>
      <c r="AQ13" s="785">
        <v>7556414</v>
      </c>
      <c r="AR13" s="782">
        <f>AS13+AT13</f>
        <v>889194</v>
      </c>
      <c r="AS13" s="785">
        <v>0</v>
      </c>
      <c r="AT13" s="785">
        <v>889194</v>
      </c>
      <c r="AU13" s="785">
        <v>0</v>
      </c>
      <c r="AV13" s="785">
        <v>555624</v>
      </c>
      <c r="AW13" s="785">
        <v>63344488</v>
      </c>
      <c r="AX13" s="785">
        <v>0</v>
      </c>
      <c r="AY13" s="785">
        <v>0</v>
      </c>
      <c r="AZ13" s="785">
        <v>0</v>
      </c>
      <c r="BA13" s="783">
        <v>0</v>
      </c>
      <c r="BB13" s="783">
        <v>0</v>
      </c>
      <c r="BC13" s="780">
        <f>BD13+BE13+BH13+BI13+BJ13+BK13+BL13+BM13+BN13+BO13</f>
        <v>19608608</v>
      </c>
      <c r="BD13" s="785">
        <v>8686559</v>
      </c>
      <c r="BE13" s="782">
        <f>BF13+BG13</f>
        <v>384880</v>
      </c>
      <c r="BF13" s="785"/>
      <c r="BG13" s="785">
        <v>384880</v>
      </c>
      <c r="BH13" s="785"/>
      <c r="BI13" s="785">
        <v>266681</v>
      </c>
      <c r="BJ13" s="785">
        <v>10270488</v>
      </c>
      <c r="BK13" s="785"/>
      <c r="BL13" s="785"/>
      <c r="BM13" s="785"/>
      <c r="BN13" s="783"/>
      <c r="BO13" s="783"/>
      <c r="BP13" s="780">
        <f>BQ13+BR13+BU13+BV13+BW13+BX13+BY13+BZ13+CA13+CB13</f>
        <v>32675749</v>
      </c>
      <c r="BQ13" s="785">
        <v>17892921</v>
      </c>
      <c r="BR13" s="782">
        <f>BS13+BT13</f>
        <v>56780</v>
      </c>
      <c r="BS13" s="785">
        <v>0</v>
      </c>
      <c r="BT13" s="785">
        <v>56780</v>
      </c>
      <c r="BU13" s="785">
        <v>0</v>
      </c>
      <c r="BV13" s="785">
        <v>203641</v>
      </c>
      <c r="BW13" s="785">
        <v>14522407</v>
      </c>
      <c r="BX13" s="785">
        <v>0</v>
      </c>
      <c r="BY13" s="785">
        <v>0</v>
      </c>
      <c r="BZ13" s="785">
        <v>0</v>
      </c>
      <c r="CA13" s="783">
        <v>0</v>
      </c>
      <c r="CB13" s="783">
        <v>0</v>
      </c>
      <c r="CC13" s="780">
        <f>CD13+CE13+CH13+CI13+CJ13+CK13+CL13+CM13+CN13+CO13</f>
        <v>12459255</v>
      </c>
      <c r="CD13" s="785">
        <v>6941214</v>
      </c>
      <c r="CE13" s="782">
        <f>CF13+CG13</f>
        <v>117753</v>
      </c>
      <c r="CF13" s="785">
        <v>0</v>
      </c>
      <c r="CG13" s="785">
        <v>117753</v>
      </c>
      <c r="CH13" s="785">
        <v>0</v>
      </c>
      <c r="CI13" s="785">
        <v>1374745</v>
      </c>
      <c r="CJ13" s="785">
        <v>4025543</v>
      </c>
      <c r="CK13" s="785">
        <v>0</v>
      </c>
      <c r="CL13" s="785">
        <v>0</v>
      </c>
      <c r="CM13" s="785">
        <v>0</v>
      </c>
      <c r="CN13" s="783">
        <v>0</v>
      </c>
      <c r="CO13" s="783">
        <v>0</v>
      </c>
      <c r="CP13" s="780">
        <f>CQ13+CR13+CU13+CV13+CW13+CX13+CY13+CZ13+DA13+DB13</f>
        <v>9799654</v>
      </c>
      <c r="CQ13" s="785">
        <v>4981285</v>
      </c>
      <c r="CR13" s="782">
        <f>CS13+CT13</f>
        <v>520584</v>
      </c>
      <c r="CS13" s="785"/>
      <c r="CT13" s="785">
        <v>520584</v>
      </c>
      <c r="CU13" s="785"/>
      <c r="CV13" s="785">
        <v>397720</v>
      </c>
      <c r="CW13" s="785">
        <v>3900065</v>
      </c>
      <c r="CX13" s="785"/>
      <c r="CY13" s="785"/>
      <c r="CZ13" s="785"/>
      <c r="DA13" s="783"/>
      <c r="DB13" s="783"/>
      <c r="DC13" s="780">
        <f>DD13+DE13+DH13+DI13+DJ13+DK13+DL13+DM13+DN13+DO13</f>
        <v>24682647</v>
      </c>
      <c r="DD13" s="785">
        <v>10548056</v>
      </c>
      <c r="DE13" s="782">
        <f>DF13+DG13</f>
        <v>543456</v>
      </c>
      <c r="DF13" s="785">
        <v>0</v>
      </c>
      <c r="DG13" s="785">
        <v>543456</v>
      </c>
      <c r="DH13" s="785">
        <v>0</v>
      </c>
      <c r="DI13" s="785">
        <v>1478373</v>
      </c>
      <c r="DJ13" s="785">
        <v>12112762</v>
      </c>
      <c r="DK13" s="785">
        <v>0</v>
      </c>
      <c r="DL13" s="785">
        <v>0</v>
      </c>
      <c r="DM13" s="785">
        <v>0</v>
      </c>
      <c r="DN13" s="783">
        <v>0</v>
      </c>
      <c r="DO13" s="783">
        <v>0</v>
      </c>
      <c r="DZ13" s="436"/>
      <c r="EA13" s="436"/>
    </row>
    <row r="14" spans="1:131" ht="21" customHeight="1">
      <c r="A14" s="480" t="s">
        <v>1</v>
      </c>
      <c r="B14" s="393" t="s">
        <v>132</v>
      </c>
      <c r="C14" s="780">
        <f t="shared" si="3"/>
        <v>7932844</v>
      </c>
      <c r="D14" s="781">
        <f aca="true" t="shared" si="5" ref="D14:D25">Q14+AD14+AQ14+BD14+BQ14+CD14+CQ14+DD14</f>
        <v>3868627</v>
      </c>
      <c r="E14" s="782">
        <f t="shared" si="4"/>
        <v>827635</v>
      </c>
      <c r="F14" s="781">
        <f t="shared" si="2"/>
        <v>0</v>
      </c>
      <c r="G14" s="781">
        <f t="shared" si="2"/>
        <v>827635</v>
      </c>
      <c r="H14" s="781">
        <f t="shared" si="2"/>
        <v>0</v>
      </c>
      <c r="I14" s="781">
        <f t="shared" si="2"/>
        <v>100932</v>
      </c>
      <c r="J14" s="781">
        <f t="shared" si="2"/>
        <v>267009</v>
      </c>
      <c r="K14" s="781">
        <f t="shared" si="2"/>
        <v>0</v>
      </c>
      <c r="L14" s="781">
        <f t="shared" si="2"/>
        <v>0</v>
      </c>
      <c r="M14" s="781">
        <f t="shared" si="2"/>
        <v>2868641</v>
      </c>
      <c r="N14" s="781">
        <f t="shared" si="2"/>
        <v>0</v>
      </c>
      <c r="O14" s="781">
        <f t="shared" si="2"/>
        <v>0</v>
      </c>
      <c r="P14" s="780">
        <f>Q14+R14+U14+V14+W14+X14+Y14+Z14+AA14+AB14</f>
        <v>3916076</v>
      </c>
      <c r="Q14" s="764">
        <v>521934</v>
      </c>
      <c r="R14" s="782">
        <f>S14+T14</f>
        <v>258492</v>
      </c>
      <c r="S14" s="765">
        <v>0</v>
      </c>
      <c r="T14" s="765">
        <v>258492</v>
      </c>
      <c r="U14" s="765">
        <v>0</v>
      </c>
      <c r="V14" s="765">
        <v>0</v>
      </c>
      <c r="W14" s="785">
        <v>267009</v>
      </c>
      <c r="X14" s="765">
        <v>0</v>
      </c>
      <c r="Y14" s="765">
        <v>0</v>
      </c>
      <c r="Z14" s="765">
        <v>2868641</v>
      </c>
      <c r="AA14" s="760">
        <v>0</v>
      </c>
      <c r="AB14" s="760">
        <v>0</v>
      </c>
      <c r="AC14" s="780">
        <f>AD14+AE14+AH14+AI14+AJ14+AK14+AL14+AM14+AN14+AO14</f>
        <v>1800971</v>
      </c>
      <c r="AD14" s="764">
        <v>1400696</v>
      </c>
      <c r="AE14" s="782">
        <f>AF14+AG14</f>
        <v>340733</v>
      </c>
      <c r="AF14" s="765">
        <v>0</v>
      </c>
      <c r="AG14" s="765">
        <v>340733</v>
      </c>
      <c r="AH14" s="765">
        <v>0</v>
      </c>
      <c r="AI14" s="765">
        <v>59542</v>
      </c>
      <c r="AJ14" s="765">
        <v>0</v>
      </c>
      <c r="AK14" s="765">
        <v>0</v>
      </c>
      <c r="AL14" s="765">
        <v>0</v>
      </c>
      <c r="AM14" s="765">
        <v>0</v>
      </c>
      <c r="AN14" s="760">
        <v>0</v>
      </c>
      <c r="AO14" s="760">
        <v>0</v>
      </c>
      <c r="AP14" s="780">
        <f>AQ14+AR14+AU14+AV14+AW14+AX14+AY14+AZ14+BA14+BB14</f>
        <v>78973</v>
      </c>
      <c r="AQ14" s="764">
        <v>30002</v>
      </c>
      <c r="AR14" s="782">
        <f>AS14+AT14</f>
        <v>48971</v>
      </c>
      <c r="AS14" s="765">
        <v>0</v>
      </c>
      <c r="AT14" s="765">
        <v>48971</v>
      </c>
      <c r="AU14" s="765">
        <v>0</v>
      </c>
      <c r="AV14" s="765">
        <v>0</v>
      </c>
      <c r="AW14" s="765">
        <v>0</v>
      </c>
      <c r="AX14" s="765">
        <v>0</v>
      </c>
      <c r="AY14" s="765">
        <v>0</v>
      </c>
      <c r="AZ14" s="765">
        <v>0</v>
      </c>
      <c r="BA14" s="760">
        <v>0</v>
      </c>
      <c r="BB14" s="760">
        <v>0</v>
      </c>
      <c r="BC14" s="780">
        <f>BD14+BE14+BH14+BI14+BJ14+BK14+BL14+BM14+BN14+BO14</f>
        <v>41259</v>
      </c>
      <c r="BD14" s="764">
        <v>1309</v>
      </c>
      <c r="BE14" s="782">
        <f>BF14+BG14</f>
        <v>19000</v>
      </c>
      <c r="BF14" s="765"/>
      <c r="BG14" s="765">
        <v>19000</v>
      </c>
      <c r="BH14" s="765"/>
      <c r="BI14" s="765">
        <v>20950</v>
      </c>
      <c r="BJ14" s="765"/>
      <c r="BK14" s="765"/>
      <c r="BL14" s="765"/>
      <c r="BM14" s="765"/>
      <c r="BN14" s="760"/>
      <c r="BO14" s="760"/>
      <c r="BP14" s="780">
        <f>BQ14+BR14+BU14+BV14+BW14+BX14+BY14+BZ14+CA14+CB14</f>
        <v>1661361</v>
      </c>
      <c r="BQ14" s="764">
        <v>1660786</v>
      </c>
      <c r="BR14" s="782">
        <f>BS14+BT14</f>
        <v>0</v>
      </c>
      <c r="BS14" s="765">
        <v>0</v>
      </c>
      <c r="BT14" s="765">
        <v>0</v>
      </c>
      <c r="BU14" s="765">
        <v>0</v>
      </c>
      <c r="BV14" s="765">
        <v>575</v>
      </c>
      <c r="BW14" s="765">
        <v>0</v>
      </c>
      <c r="BX14" s="765">
        <v>0</v>
      </c>
      <c r="BY14" s="765">
        <v>0</v>
      </c>
      <c r="BZ14" s="765">
        <v>0</v>
      </c>
      <c r="CA14" s="760">
        <v>0</v>
      </c>
      <c r="CB14" s="760">
        <v>0</v>
      </c>
      <c r="CC14" s="780">
        <f>CD14+CE14+CH14+CI14+CJ14+CK14+CL14+CM14+CN14+CO14</f>
        <v>204639</v>
      </c>
      <c r="CD14" s="764">
        <v>175900</v>
      </c>
      <c r="CE14" s="782">
        <f>CF14+CG14</f>
        <v>16739</v>
      </c>
      <c r="CF14" s="765">
        <v>0</v>
      </c>
      <c r="CG14" s="765">
        <v>16739</v>
      </c>
      <c r="CH14" s="765">
        <v>0</v>
      </c>
      <c r="CI14" s="765">
        <v>12000</v>
      </c>
      <c r="CJ14" s="765">
        <v>0</v>
      </c>
      <c r="CK14" s="765">
        <v>0</v>
      </c>
      <c r="CL14" s="765">
        <v>0</v>
      </c>
      <c r="CM14" s="765">
        <v>0</v>
      </c>
      <c r="CN14" s="760">
        <v>0</v>
      </c>
      <c r="CO14" s="760">
        <v>0</v>
      </c>
      <c r="CP14" s="780">
        <f>CQ14+CR14+CU14+CV14+CW14+CX14+CY14+CZ14+DA14+DB14</f>
        <v>151565</v>
      </c>
      <c r="CQ14" s="764">
        <v>0</v>
      </c>
      <c r="CR14" s="782">
        <f>CS14+CT14</f>
        <v>143700</v>
      </c>
      <c r="CS14" s="765"/>
      <c r="CT14" s="765">
        <v>143700</v>
      </c>
      <c r="CU14" s="765"/>
      <c r="CV14" s="765">
        <v>7865</v>
      </c>
      <c r="CW14" s="765"/>
      <c r="CX14" s="765"/>
      <c r="CY14" s="765"/>
      <c r="CZ14" s="765"/>
      <c r="DA14" s="760"/>
      <c r="DB14" s="760"/>
      <c r="DC14" s="780">
        <f>DD14+DE14+DH14+DI14+DJ14+DK14+DL14+DM14+DN14+DO14</f>
        <v>78000</v>
      </c>
      <c r="DD14" s="764">
        <v>78000</v>
      </c>
      <c r="DE14" s="782">
        <f>DF14+DG14</f>
        <v>0</v>
      </c>
      <c r="DF14" s="765">
        <v>0</v>
      </c>
      <c r="DG14" s="765">
        <v>0</v>
      </c>
      <c r="DH14" s="765">
        <v>0</v>
      </c>
      <c r="DI14" s="765">
        <v>0</v>
      </c>
      <c r="DJ14" s="765">
        <v>0</v>
      </c>
      <c r="DK14" s="765">
        <v>0</v>
      </c>
      <c r="DL14" s="765">
        <v>0</v>
      </c>
      <c r="DM14" s="765">
        <v>0</v>
      </c>
      <c r="DN14" s="760">
        <v>0</v>
      </c>
      <c r="DO14" s="760">
        <v>0</v>
      </c>
      <c r="DZ14" s="436"/>
      <c r="EA14" s="436"/>
    </row>
    <row r="15" spans="1:131" ht="21" customHeight="1">
      <c r="A15" s="480" t="s">
        <v>9</v>
      </c>
      <c r="B15" s="393" t="s">
        <v>133</v>
      </c>
      <c r="C15" s="780">
        <f t="shared" si="3"/>
        <v>0</v>
      </c>
      <c r="D15" s="781">
        <f t="shared" si="5"/>
        <v>0</v>
      </c>
      <c r="E15" s="782">
        <f t="shared" si="4"/>
        <v>0</v>
      </c>
      <c r="F15" s="781">
        <f t="shared" si="2"/>
        <v>0</v>
      </c>
      <c r="G15" s="781">
        <f t="shared" si="2"/>
        <v>0</v>
      </c>
      <c r="H15" s="781">
        <f t="shared" si="2"/>
        <v>0</v>
      </c>
      <c r="I15" s="781">
        <f t="shared" si="2"/>
        <v>0</v>
      </c>
      <c r="J15" s="781">
        <f t="shared" si="2"/>
        <v>0</v>
      </c>
      <c r="K15" s="781">
        <f t="shared" si="2"/>
        <v>0</v>
      </c>
      <c r="L15" s="781">
        <f t="shared" si="2"/>
        <v>0</v>
      </c>
      <c r="M15" s="781">
        <f t="shared" si="2"/>
        <v>0</v>
      </c>
      <c r="N15" s="781">
        <f t="shared" si="2"/>
        <v>0</v>
      </c>
      <c r="O15" s="781">
        <f t="shared" si="2"/>
        <v>0</v>
      </c>
      <c r="P15" s="780">
        <f>Q15+R15+U15+V15+W15+X15+Y15+Z15+AA15+AB15</f>
        <v>0</v>
      </c>
      <c r="Q15" s="764">
        <v>0</v>
      </c>
      <c r="R15" s="782">
        <f>S15+T15</f>
        <v>0</v>
      </c>
      <c r="S15" s="765">
        <v>0</v>
      </c>
      <c r="T15" s="765">
        <v>0</v>
      </c>
      <c r="U15" s="765">
        <v>0</v>
      </c>
      <c r="V15" s="765">
        <v>0</v>
      </c>
      <c r="W15" s="765">
        <v>0</v>
      </c>
      <c r="X15" s="765">
        <v>0</v>
      </c>
      <c r="Y15" s="765">
        <v>0</v>
      </c>
      <c r="Z15" s="765">
        <v>0</v>
      </c>
      <c r="AA15" s="760">
        <v>0</v>
      </c>
      <c r="AB15" s="760">
        <v>0</v>
      </c>
      <c r="AC15" s="780">
        <f>AD15+AE15+AH15+AI15+AJ15+AK15+AL15+AM15+AN15+AO15</f>
        <v>0</v>
      </c>
      <c r="AD15" s="764">
        <v>0</v>
      </c>
      <c r="AE15" s="782">
        <f>AF15+AG15</f>
        <v>0</v>
      </c>
      <c r="AF15" s="765">
        <v>0</v>
      </c>
      <c r="AG15" s="765">
        <v>0</v>
      </c>
      <c r="AH15" s="765">
        <v>0</v>
      </c>
      <c r="AI15" s="765">
        <v>0</v>
      </c>
      <c r="AJ15" s="765">
        <v>0</v>
      </c>
      <c r="AK15" s="765">
        <v>0</v>
      </c>
      <c r="AL15" s="765">
        <v>0</v>
      </c>
      <c r="AM15" s="765">
        <v>0</v>
      </c>
      <c r="AN15" s="760">
        <v>0</v>
      </c>
      <c r="AO15" s="760">
        <v>0</v>
      </c>
      <c r="AP15" s="780">
        <f>AQ15+AR15+AU15+AV15+AW15+AX15+AY15+AZ15+BA15+BB15</f>
        <v>0</v>
      </c>
      <c r="AQ15" s="764">
        <v>0</v>
      </c>
      <c r="AR15" s="782">
        <f>AS15+AT15</f>
        <v>0</v>
      </c>
      <c r="AS15" s="765">
        <v>0</v>
      </c>
      <c r="AT15" s="765">
        <v>0</v>
      </c>
      <c r="AU15" s="765">
        <v>0</v>
      </c>
      <c r="AV15" s="765">
        <v>0</v>
      </c>
      <c r="AW15" s="765">
        <v>0</v>
      </c>
      <c r="AX15" s="765">
        <v>0</v>
      </c>
      <c r="AY15" s="765">
        <v>0</v>
      </c>
      <c r="AZ15" s="765">
        <v>0</v>
      </c>
      <c r="BA15" s="760">
        <v>0</v>
      </c>
      <c r="BB15" s="760">
        <v>0</v>
      </c>
      <c r="BC15" s="780">
        <f>BD15+BE15+BH15+BI15+BJ15+BK15+BL15+BM15+BN15+BO15</f>
        <v>0</v>
      </c>
      <c r="BD15" s="764"/>
      <c r="BE15" s="782">
        <f>BF15+BG15</f>
        <v>0</v>
      </c>
      <c r="BF15" s="765"/>
      <c r="BG15" s="765"/>
      <c r="BH15" s="765"/>
      <c r="BI15" s="765"/>
      <c r="BJ15" s="765"/>
      <c r="BK15" s="765"/>
      <c r="BL15" s="765"/>
      <c r="BM15" s="765"/>
      <c r="BN15" s="760"/>
      <c r="BO15" s="760"/>
      <c r="BP15" s="780">
        <f>BQ15+BR15+BU15+BV15+BW15+BX15+BY15+BZ15+CA15+CB15</f>
        <v>0</v>
      </c>
      <c r="BQ15" s="764">
        <v>0</v>
      </c>
      <c r="BR15" s="782">
        <f>BS15+BT15</f>
        <v>0</v>
      </c>
      <c r="BS15" s="765">
        <v>0</v>
      </c>
      <c r="BT15" s="765">
        <v>0</v>
      </c>
      <c r="BU15" s="765">
        <v>0</v>
      </c>
      <c r="BV15" s="765">
        <v>0</v>
      </c>
      <c r="BW15" s="765">
        <v>0</v>
      </c>
      <c r="BX15" s="765">
        <v>0</v>
      </c>
      <c r="BY15" s="765">
        <v>0</v>
      </c>
      <c r="BZ15" s="765">
        <v>0</v>
      </c>
      <c r="CA15" s="760">
        <v>0</v>
      </c>
      <c r="CB15" s="760">
        <v>0</v>
      </c>
      <c r="CC15" s="780">
        <f>CD15+CE15+CH15+CI15+CJ15+CK15+CL15+CM15+CN15+CO15</f>
        <v>0</v>
      </c>
      <c r="CD15" s="764">
        <v>0</v>
      </c>
      <c r="CE15" s="782">
        <f>CF15+CG15</f>
        <v>0</v>
      </c>
      <c r="CF15" s="765">
        <v>0</v>
      </c>
      <c r="CG15" s="765">
        <v>0</v>
      </c>
      <c r="CH15" s="765">
        <v>0</v>
      </c>
      <c r="CI15" s="765">
        <v>0</v>
      </c>
      <c r="CJ15" s="765">
        <v>0</v>
      </c>
      <c r="CK15" s="765">
        <v>0</v>
      </c>
      <c r="CL15" s="765">
        <v>0</v>
      </c>
      <c r="CM15" s="765">
        <v>0</v>
      </c>
      <c r="CN15" s="760">
        <v>0</v>
      </c>
      <c r="CO15" s="760">
        <v>0</v>
      </c>
      <c r="CP15" s="780">
        <f>CQ15+CR15+CU15+CV15+CW15+CX15+CY15+CZ15+DA15+DB15</f>
        <v>0</v>
      </c>
      <c r="CQ15" s="764"/>
      <c r="CR15" s="782">
        <f>CS15+CT15</f>
        <v>0</v>
      </c>
      <c r="CS15" s="765"/>
      <c r="CT15" s="765"/>
      <c r="CU15" s="765"/>
      <c r="CV15" s="765"/>
      <c r="CW15" s="765"/>
      <c r="CX15" s="765"/>
      <c r="CY15" s="765"/>
      <c r="CZ15" s="765"/>
      <c r="DA15" s="760"/>
      <c r="DB15" s="760"/>
      <c r="DC15" s="780">
        <f>DD15+DE15+DH15+DI15+DJ15+DK15+DL15+DM15+DN15+DO15</f>
        <v>0</v>
      </c>
      <c r="DD15" s="764">
        <v>0</v>
      </c>
      <c r="DE15" s="782">
        <f>DF15+DG15</f>
        <v>0</v>
      </c>
      <c r="DF15" s="765">
        <v>0</v>
      </c>
      <c r="DG15" s="765">
        <v>0</v>
      </c>
      <c r="DH15" s="765">
        <v>0</v>
      </c>
      <c r="DI15" s="765">
        <v>0</v>
      </c>
      <c r="DJ15" s="765">
        <v>0</v>
      </c>
      <c r="DK15" s="765">
        <v>0</v>
      </c>
      <c r="DL15" s="765">
        <v>0</v>
      </c>
      <c r="DM15" s="765">
        <v>0</v>
      </c>
      <c r="DN15" s="760">
        <v>0</v>
      </c>
      <c r="DO15" s="760">
        <v>0</v>
      </c>
      <c r="DZ15" s="436"/>
      <c r="EA15" s="436"/>
    </row>
    <row r="16" spans="1:131" ht="21" customHeight="1">
      <c r="A16" s="480" t="s">
        <v>134</v>
      </c>
      <c r="B16" s="393" t="s">
        <v>135</v>
      </c>
      <c r="C16" s="766">
        <f aca="true" t="shared" si="6" ref="C16:BN16">C17+C25</f>
        <v>854929718</v>
      </c>
      <c r="D16" s="766">
        <f t="shared" si="6"/>
        <v>565232728</v>
      </c>
      <c r="E16" s="766">
        <f t="shared" si="6"/>
        <v>24971245</v>
      </c>
      <c r="F16" s="766">
        <f t="shared" si="6"/>
        <v>31796</v>
      </c>
      <c r="G16" s="766">
        <f t="shared" si="6"/>
        <v>24939449</v>
      </c>
      <c r="H16" s="766">
        <f t="shared" si="6"/>
        <v>0</v>
      </c>
      <c r="I16" s="766">
        <f t="shared" si="6"/>
        <v>15459602</v>
      </c>
      <c r="J16" s="766">
        <f t="shared" si="6"/>
        <v>246233302</v>
      </c>
      <c r="K16" s="766">
        <f t="shared" si="6"/>
        <v>30810</v>
      </c>
      <c r="L16" s="766">
        <f t="shared" si="6"/>
        <v>0</v>
      </c>
      <c r="M16" s="766">
        <f t="shared" si="6"/>
        <v>3002031</v>
      </c>
      <c r="N16" s="766">
        <f t="shared" si="6"/>
        <v>0</v>
      </c>
      <c r="O16" s="766">
        <f t="shared" si="6"/>
        <v>0</v>
      </c>
      <c r="P16" s="766">
        <f t="shared" si="6"/>
        <v>33234486</v>
      </c>
      <c r="Q16" s="766">
        <f t="shared" si="6"/>
        <v>5287510</v>
      </c>
      <c r="R16" s="766">
        <f t="shared" si="6"/>
        <v>12136707</v>
      </c>
      <c r="S16" s="766">
        <f t="shared" si="6"/>
        <v>0</v>
      </c>
      <c r="T16" s="766">
        <f t="shared" si="6"/>
        <v>12136707</v>
      </c>
      <c r="U16" s="766">
        <f t="shared" si="6"/>
        <v>0</v>
      </c>
      <c r="V16" s="766">
        <f t="shared" si="6"/>
        <v>308098</v>
      </c>
      <c r="W16" s="766">
        <f t="shared" si="6"/>
        <v>12500140</v>
      </c>
      <c r="X16" s="766">
        <f t="shared" si="6"/>
        <v>0</v>
      </c>
      <c r="Y16" s="766">
        <f t="shared" si="6"/>
        <v>0</v>
      </c>
      <c r="Z16" s="766">
        <f t="shared" si="6"/>
        <v>3002031</v>
      </c>
      <c r="AA16" s="766">
        <f t="shared" si="6"/>
        <v>0</v>
      </c>
      <c r="AB16" s="786">
        <f t="shared" si="6"/>
        <v>0</v>
      </c>
      <c r="AC16" s="766">
        <f t="shared" si="6"/>
        <v>407241878</v>
      </c>
      <c r="AD16" s="766">
        <f t="shared" si="6"/>
        <v>393767668</v>
      </c>
      <c r="AE16" s="766">
        <f t="shared" si="6"/>
        <v>7652468</v>
      </c>
      <c r="AF16" s="766">
        <f t="shared" si="6"/>
        <v>31796</v>
      </c>
      <c r="AG16" s="766">
        <f t="shared" si="6"/>
        <v>7620672</v>
      </c>
      <c r="AH16" s="766">
        <f t="shared" si="6"/>
        <v>0</v>
      </c>
      <c r="AI16" s="766">
        <f t="shared" si="6"/>
        <v>5790932</v>
      </c>
      <c r="AJ16" s="766">
        <f t="shared" si="6"/>
        <v>0</v>
      </c>
      <c r="AK16" s="766">
        <f t="shared" si="6"/>
        <v>30810</v>
      </c>
      <c r="AL16" s="766">
        <f t="shared" si="6"/>
        <v>0</v>
      </c>
      <c r="AM16" s="766">
        <f t="shared" si="6"/>
        <v>0</v>
      </c>
      <c r="AN16" s="766">
        <f t="shared" si="6"/>
        <v>0</v>
      </c>
      <c r="AO16" s="786">
        <f t="shared" si="6"/>
        <v>0</v>
      </c>
      <c r="AP16" s="766">
        <f t="shared" si="6"/>
        <v>116266288</v>
      </c>
      <c r="AQ16" s="766">
        <f t="shared" si="6"/>
        <v>24714210</v>
      </c>
      <c r="AR16" s="766">
        <f t="shared" si="6"/>
        <v>1058887</v>
      </c>
      <c r="AS16" s="766">
        <f t="shared" si="6"/>
        <v>0</v>
      </c>
      <c r="AT16" s="766">
        <f t="shared" si="6"/>
        <v>1058887</v>
      </c>
      <c r="AU16" s="766">
        <f t="shared" si="6"/>
        <v>0</v>
      </c>
      <c r="AV16" s="766">
        <f t="shared" si="6"/>
        <v>1620542</v>
      </c>
      <c r="AW16" s="766">
        <f t="shared" si="6"/>
        <v>88872649</v>
      </c>
      <c r="AX16" s="766">
        <f t="shared" si="6"/>
        <v>0</v>
      </c>
      <c r="AY16" s="766">
        <f t="shared" si="6"/>
        <v>0</v>
      </c>
      <c r="AZ16" s="766">
        <f t="shared" si="6"/>
        <v>0</v>
      </c>
      <c r="BA16" s="766">
        <f t="shared" si="6"/>
        <v>0</v>
      </c>
      <c r="BB16" s="786">
        <f t="shared" si="6"/>
        <v>0</v>
      </c>
      <c r="BC16" s="766">
        <f t="shared" si="6"/>
        <v>37272723</v>
      </c>
      <c r="BD16" s="766">
        <f t="shared" si="6"/>
        <v>21077988</v>
      </c>
      <c r="BE16" s="766">
        <f t="shared" si="6"/>
        <v>594996</v>
      </c>
      <c r="BF16" s="766">
        <f t="shared" si="6"/>
        <v>0</v>
      </c>
      <c r="BG16" s="766">
        <f t="shared" si="6"/>
        <v>594996</v>
      </c>
      <c r="BH16" s="766">
        <f t="shared" si="6"/>
        <v>0</v>
      </c>
      <c r="BI16" s="766">
        <f t="shared" si="6"/>
        <v>439271</v>
      </c>
      <c r="BJ16" s="766">
        <f t="shared" si="6"/>
        <v>15160468</v>
      </c>
      <c r="BK16" s="766">
        <f t="shared" si="6"/>
        <v>0</v>
      </c>
      <c r="BL16" s="766">
        <f t="shared" si="6"/>
        <v>0</v>
      </c>
      <c r="BM16" s="766">
        <f t="shared" si="6"/>
        <v>0</v>
      </c>
      <c r="BN16" s="766">
        <f t="shared" si="6"/>
        <v>0</v>
      </c>
      <c r="BO16" s="786">
        <f aca="true" t="shared" si="7" ref="BO16:DO16">BO17+BO25</f>
        <v>0</v>
      </c>
      <c r="BP16" s="766">
        <f t="shared" si="7"/>
        <v>128040362</v>
      </c>
      <c r="BQ16" s="766">
        <f t="shared" si="7"/>
        <v>60773932</v>
      </c>
      <c r="BR16" s="766">
        <f t="shared" si="7"/>
        <v>1250682</v>
      </c>
      <c r="BS16" s="766">
        <f t="shared" si="7"/>
        <v>0</v>
      </c>
      <c r="BT16" s="766">
        <f t="shared" si="7"/>
        <v>1250682</v>
      </c>
      <c r="BU16" s="766">
        <f t="shared" si="7"/>
        <v>0</v>
      </c>
      <c r="BV16" s="766">
        <f t="shared" si="7"/>
        <v>1266712</v>
      </c>
      <c r="BW16" s="766">
        <f t="shared" si="7"/>
        <v>64749036</v>
      </c>
      <c r="BX16" s="766">
        <f t="shared" si="7"/>
        <v>0</v>
      </c>
      <c r="BY16" s="766">
        <f t="shared" si="7"/>
        <v>0</v>
      </c>
      <c r="BZ16" s="766">
        <f t="shared" si="7"/>
        <v>0</v>
      </c>
      <c r="CA16" s="766">
        <f t="shared" si="7"/>
        <v>0</v>
      </c>
      <c r="CB16" s="786">
        <f t="shared" si="7"/>
        <v>0</v>
      </c>
      <c r="CC16" s="766">
        <f t="shared" si="7"/>
        <v>51656636</v>
      </c>
      <c r="CD16" s="766">
        <f t="shared" si="7"/>
        <v>26925705</v>
      </c>
      <c r="CE16" s="766">
        <f t="shared" si="7"/>
        <v>524110</v>
      </c>
      <c r="CF16" s="766">
        <f t="shared" si="7"/>
        <v>0</v>
      </c>
      <c r="CG16" s="766">
        <f t="shared" si="7"/>
        <v>524110</v>
      </c>
      <c r="CH16" s="766">
        <f t="shared" si="7"/>
        <v>0</v>
      </c>
      <c r="CI16" s="766">
        <f t="shared" si="7"/>
        <v>2120041</v>
      </c>
      <c r="CJ16" s="766">
        <f t="shared" si="7"/>
        <v>22086780</v>
      </c>
      <c r="CK16" s="766">
        <f t="shared" si="7"/>
        <v>0</v>
      </c>
      <c r="CL16" s="766">
        <f t="shared" si="7"/>
        <v>0</v>
      </c>
      <c r="CM16" s="766">
        <f t="shared" si="7"/>
        <v>0</v>
      </c>
      <c r="CN16" s="766">
        <f t="shared" si="7"/>
        <v>0</v>
      </c>
      <c r="CO16" s="786">
        <f t="shared" si="7"/>
        <v>0</v>
      </c>
      <c r="CP16" s="766">
        <f t="shared" si="7"/>
        <v>23465701</v>
      </c>
      <c r="CQ16" s="766">
        <f t="shared" si="7"/>
        <v>11855994</v>
      </c>
      <c r="CR16" s="766">
        <f t="shared" si="7"/>
        <v>813252</v>
      </c>
      <c r="CS16" s="766">
        <f t="shared" si="7"/>
        <v>0</v>
      </c>
      <c r="CT16" s="766">
        <f t="shared" si="7"/>
        <v>813252</v>
      </c>
      <c r="CU16" s="766">
        <f t="shared" si="7"/>
        <v>0</v>
      </c>
      <c r="CV16" s="766">
        <f t="shared" si="7"/>
        <v>1403221</v>
      </c>
      <c r="CW16" s="766">
        <f t="shared" si="7"/>
        <v>9393234</v>
      </c>
      <c r="CX16" s="766">
        <f t="shared" si="7"/>
        <v>0</v>
      </c>
      <c r="CY16" s="766">
        <f t="shared" si="7"/>
        <v>0</v>
      </c>
      <c r="CZ16" s="766">
        <f t="shared" si="7"/>
        <v>0</v>
      </c>
      <c r="DA16" s="766">
        <f t="shared" si="7"/>
        <v>0</v>
      </c>
      <c r="DB16" s="786">
        <f t="shared" si="7"/>
        <v>0</v>
      </c>
      <c r="DC16" s="766">
        <f t="shared" si="7"/>
        <v>57751644</v>
      </c>
      <c r="DD16" s="766">
        <f t="shared" si="7"/>
        <v>20829721</v>
      </c>
      <c r="DE16" s="766">
        <f t="shared" si="7"/>
        <v>940143</v>
      </c>
      <c r="DF16" s="766">
        <f t="shared" si="7"/>
        <v>0</v>
      </c>
      <c r="DG16" s="766">
        <f t="shared" si="7"/>
        <v>940143</v>
      </c>
      <c r="DH16" s="766">
        <f t="shared" si="7"/>
        <v>0</v>
      </c>
      <c r="DI16" s="766">
        <f t="shared" si="7"/>
        <v>2510785</v>
      </c>
      <c r="DJ16" s="766">
        <f t="shared" si="7"/>
        <v>33470995</v>
      </c>
      <c r="DK16" s="766">
        <f t="shared" si="7"/>
        <v>0</v>
      </c>
      <c r="DL16" s="766">
        <f t="shared" si="7"/>
        <v>0</v>
      </c>
      <c r="DM16" s="766">
        <f t="shared" si="7"/>
        <v>0</v>
      </c>
      <c r="DN16" s="766">
        <f t="shared" si="7"/>
        <v>0</v>
      </c>
      <c r="DO16" s="786">
        <f t="shared" si="7"/>
        <v>0</v>
      </c>
      <c r="DZ16" s="437"/>
      <c r="EA16" s="435"/>
    </row>
    <row r="17" spans="1:131" ht="21" customHeight="1">
      <c r="A17" s="480" t="s">
        <v>51</v>
      </c>
      <c r="B17" s="417" t="s">
        <v>136</v>
      </c>
      <c r="C17" s="756">
        <f aca="true" t="shared" si="8" ref="C17:BN17">SUM(C18:C24)</f>
        <v>555317443</v>
      </c>
      <c r="D17" s="756">
        <f t="shared" si="8"/>
        <v>388044689</v>
      </c>
      <c r="E17" s="756">
        <f t="shared" si="8"/>
        <v>14288401</v>
      </c>
      <c r="F17" s="756">
        <f t="shared" si="8"/>
        <v>0</v>
      </c>
      <c r="G17" s="756">
        <f t="shared" si="8"/>
        <v>14288401</v>
      </c>
      <c r="H17" s="756">
        <f t="shared" si="8"/>
        <v>0</v>
      </c>
      <c r="I17" s="756">
        <f t="shared" si="8"/>
        <v>13152317</v>
      </c>
      <c r="J17" s="756">
        <f t="shared" si="8"/>
        <v>139769053</v>
      </c>
      <c r="K17" s="756">
        <f t="shared" si="8"/>
        <v>30810</v>
      </c>
      <c r="L17" s="756">
        <f t="shared" si="8"/>
        <v>0</v>
      </c>
      <c r="M17" s="756">
        <f t="shared" si="8"/>
        <v>32173</v>
      </c>
      <c r="N17" s="756">
        <f t="shared" si="8"/>
        <v>0</v>
      </c>
      <c r="O17" s="756">
        <f t="shared" si="8"/>
        <v>0</v>
      </c>
      <c r="P17" s="756">
        <f t="shared" si="8"/>
        <v>15408091</v>
      </c>
      <c r="Q17" s="756">
        <f t="shared" si="8"/>
        <v>5057793</v>
      </c>
      <c r="R17" s="756">
        <f t="shared" si="8"/>
        <v>5103765</v>
      </c>
      <c r="S17" s="756">
        <f t="shared" si="8"/>
        <v>0</v>
      </c>
      <c r="T17" s="756">
        <f t="shared" si="8"/>
        <v>5103765</v>
      </c>
      <c r="U17" s="756">
        <f t="shared" si="8"/>
        <v>0</v>
      </c>
      <c r="V17" s="756">
        <f t="shared" si="8"/>
        <v>308098</v>
      </c>
      <c r="W17" s="756">
        <f t="shared" si="8"/>
        <v>4906262</v>
      </c>
      <c r="X17" s="756">
        <f t="shared" si="8"/>
        <v>0</v>
      </c>
      <c r="Y17" s="756">
        <f t="shared" si="8"/>
        <v>0</v>
      </c>
      <c r="Z17" s="756">
        <f t="shared" si="8"/>
        <v>32173</v>
      </c>
      <c r="AA17" s="756">
        <f t="shared" si="8"/>
        <v>0</v>
      </c>
      <c r="AB17" s="756">
        <f t="shared" si="8"/>
        <v>0</v>
      </c>
      <c r="AC17" s="756">
        <f t="shared" si="8"/>
        <v>292920583</v>
      </c>
      <c r="AD17" s="756">
        <f t="shared" si="8"/>
        <v>280717138</v>
      </c>
      <c r="AE17" s="756">
        <f t="shared" si="8"/>
        <v>6429160</v>
      </c>
      <c r="AF17" s="756">
        <f t="shared" si="8"/>
        <v>0</v>
      </c>
      <c r="AG17" s="756">
        <f t="shared" si="8"/>
        <v>6429160</v>
      </c>
      <c r="AH17" s="756">
        <f t="shared" si="8"/>
        <v>0</v>
      </c>
      <c r="AI17" s="756">
        <f t="shared" si="8"/>
        <v>5743475</v>
      </c>
      <c r="AJ17" s="756">
        <f t="shared" si="8"/>
        <v>0</v>
      </c>
      <c r="AK17" s="756">
        <f t="shared" si="8"/>
        <v>30810</v>
      </c>
      <c r="AL17" s="756">
        <f t="shared" si="8"/>
        <v>0</v>
      </c>
      <c r="AM17" s="756">
        <f t="shared" si="8"/>
        <v>0</v>
      </c>
      <c r="AN17" s="756">
        <f t="shared" si="8"/>
        <v>0</v>
      </c>
      <c r="AO17" s="756">
        <f t="shared" si="8"/>
        <v>0</v>
      </c>
      <c r="AP17" s="756">
        <f t="shared" si="8"/>
        <v>66846547</v>
      </c>
      <c r="AQ17" s="756">
        <f t="shared" si="8"/>
        <v>18901970</v>
      </c>
      <c r="AR17" s="756">
        <f t="shared" si="8"/>
        <v>695790</v>
      </c>
      <c r="AS17" s="756">
        <f t="shared" si="8"/>
        <v>0</v>
      </c>
      <c r="AT17" s="756">
        <f t="shared" si="8"/>
        <v>695790</v>
      </c>
      <c r="AU17" s="756">
        <f t="shared" si="8"/>
        <v>0</v>
      </c>
      <c r="AV17" s="756">
        <f t="shared" si="8"/>
        <v>790312</v>
      </c>
      <c r="AW17" s="756">
        <f t="shared" si="8"/>
        <v>46458475</v>
      </c>
      <c r="AX17" s="756">
        <f t="shared" si="8"/>
        <v>0</v>
      </c>
      <c r="AY17" s="756">
        <f t="shared" si="8"/>
        <v>0</v>
      </c>
      <c r="AZ17" s="756">
        <f t="shared" si="8"/>
        <v>0</v>
      </c>
      <c r="BA17" s="756">
        <f t="shared" si="8"/>
        <v>0</v>
      </c>
      <c r="BB17" s="756">
        <f t="shared" si="8"/>
        <v>0</v>
      </c>
      <c r="BC17" s="756">
        <f t="shared" si="8"/>
        <v>23171910</v>
      </c>
      <c r="BD17" s="756">
        <f t="shared" si="8"/>
        <v>10289376</v>
      </c>
      <c r="BE17" s="756">
        <f t="shared" si="8"/>
        <v>385240</v>
      </c>
      <c r="BF17" s="756">
        <f t="shared" si="8"/>
        <v>0</v>
      </c>
      <c r="BG17" s="756">
        <f t="shared" si="8"/>
        <v>385240</v>
      </c>
      <c r="BH17" s="756">
        <f t="shared" si="8"/>
        <v>0</v>
      </c>
      <c r="BI17" s="756">
        <f t="shared" si="8"/>
        <v>327757</v>
      </c>
      <c r="BJ17" s="756">
        <f t="shared" si="8"/>
        <v>12169537</v>
      </c>
      <c r="BK17" s="756">
        <f t="shared" si="8"/>
        <v>0</v>
      </c>
      <c r="BL17" s="756">
        <f t="shared" si="8"/>
        <v>0</v>
      </c>
      <c r="BM17" s="756">
        <f t="shared" si="8"/>
        <v>0</v>
      </c>
      <c r="BN17" s="756">
        <f t="shared" si="8"/>
        <v>0</v>
      </c>
      <c r="BO17" s="756">
        <f aca="true" t="shared" si="9" ref="BO17:DO17">SUM(BO18:BO24)</f>
        <v>0</v>
      </c>
      <c r="BP17" s="756">
        <f t="shared" si="9"/>
        <v>60322128</v>
      </c>
      <c r="BQ17" s="756">
        <f t="shared" si="9"/>
        <v>29495855</v>
      </c>
      <c r="BR17" s="756">
        <f t="shared" si="9"/>
        <v>537499</v>
      </c>
      <c r="BS17" s="756">
        <f t="shared" si="9"/>
        <v>0</v>
      </c>
      <c r="BT17" s="756">
        <f t="shared" si="9"/>
        <v>537499</v>
      </c>
      <c r="BU17" s="756">
        <f t="shared" si="9"/>
        <v>0</v>
      </c>
      <c r="BV17" s="756">
        <f t="shared" si="9"/>
        <v>970026</v>
      </c>
      <c r="BW17" s="756">
        <f t="shared" si="9"/>
        <v>29318748</v>
      </c>
      <c r="BX17" s="756">
        <f t="shared" si="9"/>
        <v>0</v>
      </c>
      <c r="BY17" s="756">
        <f t="shared" si="9"/>
        <v>0</v>
      </c>
      <c r="BZ17" s="756">
        <f t="shared" si="9"/>
        <v>0</v>
      </c>
      <c r="CA17" s="756">
        <f t="shared" si="9"/>
        <v>0</v>
      </c>
      <c r="CB17" s="756">
        <f t="shared" si="9"/>
        <v>0</v>
      </c>
      <c r="CC17" s="756">
        <f t="shared" si="9"/>
        <v>34547860</v>
      </c>
      <c r="CD17" s="756">
        <f t="shared" si="9"/>
        <v>16642356</v>
      </c>
      <c r="CE17" s="756">
        <f t="shared" si="9"/>
        <v>133812</v>
      </c>
      <c r="CF17" s="756">
        <f t="shared" si="9"/>
        <v>0</v>
      </c>
      <c r="CG17" s="756">
        <f t="shared" si="9"/>
        <v>133812</v>
      </c>
      <c r="CH17" s="756">
        <f t="shared" si="9"/>
        <v>0</v>
      </c>
      <c r="CI17" s="756">
        <f t="shared" si="9"/>
        <v>1719133</v>
      </c>
      <c r="CJ17" s="756">
        <f t="shared" si="9"/>
        <v>16052559</v>
      </c>
      <c r="CK17" s="756">
        <f t="shared" si="9"/>
        <v>0</v>
      </c>
      <c r="CL17" s="756">
        <f t="shared" si="9"/>
        <v>0</v>
      </c>
      <c r="CM17" s="756">
        <f t="shared" si="9"/>
        <v>0</v>
      </c>
      <c r="CN17" s="756">
        <f t="shared" si="9"/>
        <v>0</v>
      </c>
      <c r="CO17" s="756">
        <f t="shared" si="9"/>
        <v>0</v>
      </c>
      <c r="CP17" s="756">
        <f t="shared" si="9"/>
        <v>16551796</v>
      </c>
      <c r="CQ17" s="756">
        <f t="shared" si="9"/>
        <v>8123268</v>
      </c>
      <c r="CR17" s="756">
        <f t="shared" si="9"/>
        <v>536679</v>
      </c>
      <c r="CS17" s="756">
        <f t="shared" si="9"/>
        <v>0</v>
      </c>
      <c r="CT17" s="756">
        <f t="shared" si="9"/>
        <v>536679</v>
      </c>
      <c r="CU17" s="756">
        <f t="shared" si="9"/>
        <v>0</v>
      </c>
      <c r="CV17" s="756">
        <f t="shared" si="9"/>
        <v>1115597</v>
      </c>
      <c r="CW17" s="756">
        <f t="shared" si="9"/>
        <v>6776252</v>
      </c>
      <c r="CX17" s="756">
        <f t="shared" si="9"/>
        <v>0</v>
      </c>
      <c r="CY17" s="756">
        <f t="shared" si="9"/>
        <v>0</v>
      </c>
      <c r="CZ17" s="756">
        <f t="shared" si="9"/>
        <v>0</v>
      </c>
      <c r="DA17" s="756">
        <f t="shared" si="9"/>
        <v>0</v>
      </c>
      <c r="DB17" s="756">
        <f t="shared" si="9"/>
        <v>0</v>
      </c>
      <c r="DC17" s="756">
        <f t="shared" si="9"/>
        <v>45548528</v>
      </c>
      <c r="DD17" s="756">
        <f t="shared" si="9"/>
        <v>18816933</v>
      </c>
      <c r="DE17" s="756">
        <f t="shared" si="9"/>
        <v>466456</v>
      </c>
      <c r="DF17" s="756">
        <f t="shared" si="9"/>
        <v>0</v>
      </c>
      <c r="DG17" s="756">
        <f t="shared" si="9"/>
        <v>466456</v>
      </c>
      <c r="DH17" s="756">
        <f t="shared" si="9"/>
        <v>0</v>
      </c>
      <c r="DI17" s="756">
        <f t="shared" si="9"/>
        <v>2177919</v>
      </c>
      <c r="DJ17" s="756">
        <f t="shared" si="9"/>
        <v>24087220</v>
      </c>
      <c r="DK17" s="756">
        <f t="shared" si="9"/>
        <v>0</v>
      </c>
      <c r="DL17" s="756">
        <f t="shared" si="9"/>
        <v>0</v>
      </c>
      <c r="DM17" s="756">
        <f t="shared" si="9"/>
        <v>0</v>
      </c>
      <c r="DN17" s="756">
        <f t="shared" si="9"/>
        <v>0</v>
      </c>
      <c r="DO17" s="756">
        <f t="shared" si="9"/>
        <v>0</v>
      </c>
      <c r="DZ17" s="437"/>
      <c r="EA17" s="435"/>
    </row>
    <row r="18" spans="1:131" ht="21" customHeight="1">
      <c r="A18" s="479" t="s">
        <v>53</v>
      </c>
      <c r="B18" s="416" t="s">
        <v>137</v>
      </c>
      <c r="C18" s="780">
        <f t="shared" si="3"/>
        <v>73253391</v>
      </c>
      <c r="D18" s="781">
        <f t="shared" si="5"/>
        <v>36207865</v>
      </c>
      <c r="E18" s="782">
        <f t="shared" si="4"/>
        <v>1085841</v>
      </c>
      <c r="F18" s="781">
        <f t="shared" si="2"/>
        <v>0</v>
      </c>
      <c r="G18" s="781">
        <f t="shared" si="2"/>
        <v>1085841</v>
      </c>
      <c r="H18" s="781">
        <f t="shared" si="2"/>
        <v>0</v>
      </c>
      <c r="I18" s="781">
        <f t="shared" si="2"/>
        <v>3947764</v>
      </c>
      <c r="J18" s="781">
        <f t="shared" si="2"/>
        <v>32006446</v>
      </c>
      <c r="K18" s="781">
        <f t="shared" si="2"/>
        <v>0</v>
      </c>
      <c r="L18" s="781">
        <f t="shared" si="2"/>
        <v>0</v>
      </c>
      <c r="M18" s="781">
        <f t="shared" si="2"/>
        <v>5475</v>
      </c>
      <c r="N18" s="781">
        <f t="shared" si="2"/>
        <v>0</v>
      </c>
      <c r="O18" s="781">
        <f t="shared" si="2"/>
        <v>0</v>
      </c>
      <c r="P18" s="780">
        <f aca="true" t="shared" si="10" ref="P18:P25">Q18+R18+U18+V18+W18+X18+Y18+Z18+AA18+AB18</f>
        <v>3369868</v>
      </c>
      <c r="Q18" s="767">
        <v>2109061</v>
      </c>
      <c r="R18" s="782">
        <f aca="true" t="shared" si="11" ref="R18:R25">S18+T18</f>
        <v>482332</v>
      </c>
      <c r="S18" s="807">
        <v>0</v>
      </c>
      <c r="T18" s="807">
        <v>482332</v>
      </c>
      <c r="U18" s="807">
        <v>0</v>
      </c>
      <c r="V18" s="807">
        <v>93000</v>
      </c>
      <c r="W18" s="807">
        <v>680000</v>
      </c>
      <c r="X18" s="807">
        <v>0</v>
      </c>
      <c r="Y18" s="807">
        <v>0</v>
      </c>
      <c r="Z18" s="807">
        <v>5475</v>
      </c>
      <c r="AA18" s="783">
        <v>0</v>
      </c>
      <c r="AB18" s="760">
        <v>0</v>
      </c>
      <c r="AC18" s="780">
        <f aca="true" t="shared" si="12" ref="AC18:AC25">AD18+AE18+AH18+AI18+AJ18+AK18+AL18+AM18+AN18+AO18</f>
        <v>24904875</v>
      </c>
      <c r="AD18" s="767">
        <v>22809024</v>
      </c>
      <c r="AE18" s="782">
        <f aca="true" t="shared" si="13" ref="AE18:AE25">AF18+AG18</f>
        <v>99883</v>
      </c>
      <c r="AF18" s="768">
        <v>0</v>
      </c>
      <c r="AG18" s="768">
        <v>99883</v>
      </c>
      <c r="AH18" s="768">
        <v>0</v>
      </c>
      <c r="AI18" s="768">
        <v>1995968</v>
      </c>
      <c r="AJ18" s="768">
        <v>0</v>
      </c>
      <c r="AK18" s="768">
        <v>0</v>
      </c>
      <c r="AL18" s="768">
        <v>0</v>
      </c>
      <c r="AM18" s="768">
        <v>0</v>
      </c>
      <c r="AN18" s="760">
        <v>0</v>
      </c>
      <c r="AO18" s="760">
        <v>0</v>
      </c>
      <c r="AP18" s="780">
        <f aca="true" t="shared" si="14" ref="AP18:AP25">AQ18+AR18+AU18+AV18+AW18+AX18+AY18+AZ18+BA18+BB18</f>
        <v>22711161</v>
      </c>
      <c r="AQ18" s="767">
        <v>1715179</v>
      </c>
      <c r="AR18" s="782">
        <f aca="true" t="shared" si="15" ref="AR18:AR25">AS18+AT18</f>
        <v>18600</v>
      </c>
      <c r="AS18" s="768">
        <v>0</v>
      </c>
      <c r="AT18" s="768">
        <v>18600</v>
      </c>
      <c r="AU18" s="768">
        <v>0</v>
      </c>
      <c r="AV18" s="768">
        <v>123873</v>
      </c>
      <c r="AW18" s="768">
        <v>20853509</v>
      </c>
      <c r="AX18" s="768">
        <v>0</v>
      </c>
      <c r="AY18" s="768">
        <v>0</v>
      </c>
      <c r="AZ18" s="768">
        <v>0</v>
      </c>
      <c r="BA18" s="760">
        <v>0</v>
      </c>
      <c r="BB18" s="760">
        <v>0</v>
      </c>
      <c r="BC18" s="780">
        <f aca="true" t="shared" si="16" ref="BC18:BC25">BD18+BE18+BH18+BI18+BJ18+BK18+BL18+BM18+BN18+BO18</f>
        <v>5568793</v>
      </c>
      <c r="BD18" s="767">
        <v>2923733</v>
      </c>
      <c r="BE18" s="782">
        <f aca="true" t="shared" si="17" ref="BE18:BE25">BF18+BG18</f>
        <v>124663</v>
      </c>
      <c r="BF18" s="768"/>
      <c r="BG18" s="768">
        <v>124663</v>
      </c>
      <c r="BH18" s="768"/>
      <c r="BI18" s="768">
        <v>232397</v>
      </c>
      <c r="BJ18" s="768">
        <v>2288000</v>
      </c>
      <c r="BK18" s="768"/>
      <c r="BL18" s="768"/>
      <c r="BM18" s="768"/>
      <c r="BN18" s="760"/>
      <c r="BO18" s="760"/>
      <c r="BP18" s="780">
        <f aca="true" t="shared" si="18" ref="BP18:BP25">BQ18+BR18+BU18+BV18+BW18+BX18+BY18+BZ18+CA18+CB18</f>
        <v>8448084</v>
      </c>
      <c r="BQ18" s="767">
        <v>1933637</v>
      </c>
      <c r="BR18" s="782">
        <f aca="true" t="shared" si="19" ref="BR18:BR25">BS18+BT18</f>
        <v>36126</v>
      </c>
      <c r="BS18" s="768">
        <v>0</v>
      </c>
      <c r="BT18" s="768">
        <v>36126</v>
      </c>
      <c r="BU18" s="768">
        <v>0</v>
      </c>
      <c r="BV18" s="768">
        <v>65388</v>
      </c>
      <c r="BW18" s="768">
        <v>6412933</v>
      </c>
      <c r="BX18" s="768">
        <v>0</v>
      </c>
      <c r="BY18" s="768">
        <v>0</v>
      </c>
      <c r="BZ18" s="768">
        <v>0</v>
      </c>
      <c r="CA18" s="760">
        <v>0</v>
      </c>
      <c r="CB18" s="760">
        <v>0</v>
      </c>
      <c r="CC18" s="780">
        <f aca="true" t="shared" si="20" ref="CC18:CC25">CD18+CE18+CH18+CI18+CJ18+CK18+CL18+CM18+CN18+CO18</f>
        <v>3388294</v>
      </c>
      <c r="CD18" s="767">
        <v>2136116</v>
      </c>
      <c r="CE18" s="782">
        <f aca="true" t="shared" si="21" ref="CE18:CE25">CF18+CG18</f>
        <v>6314</v>
      </c>
      <c r="CF18" s="768">
        <v>0</v>
      </c>
      <c r="CG18" s="768">
        <v>6314</v>
      </c>
      <c r="CH18" s="768">
        <v>0</v>
      </c>
      <c r="CI18" s="768">
        <v>311929</v>
      </c>
      <c r="CJ18" s="768">
        <v>933935</v>
      </c>
      <c r="CK18" s="768">
        <v>0</v>
      </c>
      <c r="CL18" s="768">
        <v>0</v>
      </c>
      <c r="CM18" s="768">
        <v>0</v>
      </c>
      <c r="CN18" s="760">
        <v>0</v>
      </c>
      <c r="CO18" s="760">
        <v>0</v>
      </c>
      <c r="CP18" s="780">
        <f aca="true" t="shared" si="22" ref="CP18:CP25">CQ18+CR18+CU18+CV18+CW18+CX18+CY18+CZ18+DA18+DB18</f>
        <v>3049980</v>
      </c>
      <c r="CQ18" s="767">
        <v>2284540</v>
      </c>
      <c r="CR18" s="782">
        <f aca="true" t="shared" si="23" ref="CR18:CR25">CS18+CT18</f>
        <v>238943</v>
      </c>
      <c r="CS18" s="768">
        <v>0</v>
      </c>
      <c r="CT18" s="768">
        <v>238943</v>
      </c>
      <c r="CU18" s="768">
        <v>0</v>
      </c>
      <c r="CV18" s="768">
        <v>277647</v>
      </c>
      <c r="CW18" s="768">
        <v>248850</v>
      </c>
      <c r="CX18" s="768"/>
      <c r="CY18" s="768"/>
      <c r="CZ18" s="768"/>
      <c r="DA18" s="760"/>
      <c r="DB18" s="760"/>
      <c r="DC18" s="780">
        <f aca="true" t="shared" si="24" ref="DC18:DC25">DD18+DE18+DH18+DI18+DJ18+DK18+DL18+DM18+DN18+DO18</f>
        <v>1812336</v>
      </c>
      <c r="DD18" s="767">
        <v>296575</v>
      </c>
      <c r="DE18" s="782">
        <f aca="true" t="shared" si="25" ref="DE18:DE25">DF18+DG18</f>
        <v>78980</v>
      </c>
      <c r="DF18" s="768">
        <v>0</v>
      </c>
      <c r="DG18" s="768">
        <v>78980</v>
      </c>
      <c r="DH18" s="768">
        <v>0</v>
      </c>
      <c r="DI18" s="768">
        <v>847562</v>
      </c>
      <c r="DJ18" s="768">
        <v>589219</v>
      </c>
      <c r="DK18" s="768">
        <v>0</v>
      </c>
      <c r="DL18" s="768">
        <v>0</v>
      </c>
      <c r="DM18" s="768">
        <v>0</v>
      </c>
      <c r="DN18" s="760">
        <v>0</v>
      </c>
      <c r="DO18" s="760">
        <v>0</v>
      </c>
      <c r="DZ18" s="436"/>
      <c r="EA18" s="404"/>
    </row>
    <row r="19" spans="1:131" ht="21" customHeight="1">
      <c r="A19" s="479" t="s">
        <v>54</v>
      </c>
      <c r="B19" s="416" t="s">
        <v>138</v>
      </c>
      <c r="C19" s="780">
        <f t="shared" si="3"/>
        <v>21060974</v>
      </c>
      <c r="D19" s="781">
        <f t="shared" si="5"/>
        <v>9813392</v>
      </c>
      <c r="E19" s="782">
        <f t="shared" si="4"/>
        <v>243975</v>
      </c>
      <c r="F19" s="781">
        <f t="shared" si="2"/>
        <v>0</v>
      </c>
      <c r="G19" s="781">
        <f t="shared" si="2"/>
        <v>243975</v>
      </c>
      <c r="H19" s="781">
        <f t="shared" si="2"/>
        <v>0</v>
      </c>
      <c r="I19" s="781">
        <f t="shared" si="2"/>
        <v>2612049</v>
      </c>
      <c r="J19" s="781">
        <f t="shared" si="2"/>
        <v>8389558</v>
      </c>
      <c r="K19" s="781">
        <f t="shared" si="2"/>
        <v>0</v>
      </c>
      <c r="L19" s="781">
        <f t="shared" si="2"/>
        <v>0</v>
      </c>
      <c r="M19" s="781">
        <f t="shared" si="2"/>
        <v>2000</v>
      </c>
      <c r="N19" s="781">
        <f t="shared" si="2"/>
        <v>0</v>
      </c>
      <c r="O19" s="781">
        <f t="shared" si="2"/>
        <v>0</v>
      </c>
      <c r="P19" s="780">
        <f t="shared" si="10"/>
        <v>1732771</v>
      </c>
      <c r="Q19" s="767">
        <v>0</v>
      </c>
      <c r="R19" s="782">
        <f t="shared" si="11"/>
        <v>50075</v>
      </c>
      <c r="S19" s="807">
        <v>0</v>
      </c>
      <c r="T19" s="807">
        <v>50075</v>
      </c>
      <c r="U19" s="807">
        <v>0</v>
      </c>
      <c r="V19" s="807">
        <v>0</v>
      </c>
      <c r="W19" s="807">
        <v>1680696</v>
      </c>
      <c r="X19" s="807">
        <v>0</v>
      </c>
      <c r="Y19" s="807">
        <v>0</v>
      </c>
      <c r="Z19" s="807">
        <v>2000</v>
      </c>
      <c r="AA19" s="783">
        <v>0</v>
      </c>
      <c r="AB19" s="760">
        <v>0</v>
      </c>
      <c r="AC19" s="780">
        <f t="shared" si="12"/>
        <v>7046300</v>
      </c>
      <c r="AD19" s="767">
        <v>5549437</v>
      </c>
      <c r="AE19" s="782">
        <f t="shared" si="13"/>
        <v>0</v>
      </c>
      <c r="AF19" s="768">
        <v>0</v>
      </c>
      <c r="AG19" s="768">
        <v>0</v>
      </c>
      <c r="AH19" s="768">
        <v>0</v>
      </c>
      <c r="AI19" s="768">
        <v>1496863</v>
      </c>
      <c r="AJ19" s="768">
        <v>0</v>
      </c>
      <c r="AK19" s="768">
        <v>0</v>
      </c>
      <c r="AL19" s="768">
        <v>0</v>
      </c>
      <c r="AM19" s="768">
        <v>0</v>
      </c>
      <c r="AN19" s="760">
        <v>0</v>
      </c>
      <c r="AO19" s="760">
        <v>0</v>
      </c>
      <c r="AP19" s="780">
        <f t="shared" si="14"/>
        <v>729765</v>
      </c>
      <c r="AQ19" s="767">
        <v>424554</v>
      </c>
      <c r="AR19" s="782">
        <f t="shared" si="15"/>
        <v>0</v>
      </c>
      <c r="AS19" s="768">
        <v>0</v>
      </c>
      <c r="AT19" s="768">
        <v>0</v>
      </c>
      <c r="AU19" s="768">
        <v>0</v>
      </c>
      <c r="AV19" s="768">
        <v>51975</v>
      </c>
      <c r="AW19" s="768">
        <v>253236</v>
      </c>
      <c r="AX19" s="768">
        <v>0</v>
      </c>
      <c r="AY19" s="768">
        <v>0</v>
      </c>
      <c r="AZ19" s="768">
        <v>0</v>
      </c>
      <c r="BA19" s="760">
        <v>0</v>
      </c>
      <c r="BB19" s="760">
        <v>0</v>
      </c>
      <c r="BC19" s="780">
        <f t="shared" si="16"/>
        <v>2477434</v>
      </c>
      <c r="BD19" s="767">
        <v>392213</v>
      </c>
      <c r="BE19" s="782">
        <f t="shared" si="17"/>
        <v>65670</v>
      </c>
      <c r="BF19" s="768"/>
      <c r="BG19" s="807">
        <v>65670</v>
      </c>
      <c r="BH19" s="768"/>
      <c r="BI19" s="768"/>
      <c r="BJ19" s="768">
        <v>2019551</v>
      </c>
      <c r="BK19" s="768"/>
      <c r="BL19" s="768"/>
      <c r="BM19" s="768"/>
      <c r="BN19" s="760"/>
      <c r="BO19" s="760"/>
      <c r="BP19" s="780">
        <f t="shared" si="18"/>
        <v>3176973</v>
      </c>
      <c r="BQ19" s="767">
        <v>1795992</v>
      </c>
      <c r="BR19" s="782">
        <f t="shared" si="19"/>
        <v>27838</v>
      </c>
      <c r="BS19" s="768">
        <v>0</v>
      </c>
      <c r="BT19" s="768">
        <v>27838</v>
      </c>
      <c r="BU19" s="768">
        <v>0</v>
      </c>
      <c r="BV19" s="768">
        <v>1002</v>
      </c>
      <c r="BW19" s="768">
        <v>1352141</v>
      </c>
      <c r="BX19" s="768">
        <v>0</v>
      </c>
      <c r="BY19" s="768">
        <v>0</v>
      </c>
      <c r="BZ19" s="768">
        <v>0</v>
      </c>
      <c r="CA19" s="760">
        <v>0</v>
      </c>
      <c r="CB19" s="760">
        <v>0</v>
      </c>
      <c r="CC19" s="780">
        <f t="shared" si="20"/>
        <v>872299</v>
      </c>
      <c r="CD19" s="767">
        <v>276528</v>
      </c>
      <c r="CE19" s="782">
        <f t="shared" si="21"/>
        <v>0</v>
      </c>
      <c r="CF19" s="768">
        <v>0</v>
      </c>
      <c r="CG19" s="768">
        <v>0</v>
      </c>
      <c r="CH19" s="768">
        <v>0</v>
      </c>
      <c r="CI19" s="768">
        <v>595771</v>
      </c>
      <c r="CJ19" s="768">
        <v>0</v>
      </c>
      <c r="CK19" s="768">
        <v>0</v>
      </c>
      <c r="CL19" s="768">
        <v>0</v>
      </c>
      <c r="CM19" s="768">
        <v>0</v>
      </c>
      <c r="CN19" s="760">
        <v>0</v>
      </c>
      <c r="CO19" s="760">
        <v>0</v>
      </c>
      <c r="CP19" s="780">
        <f t="shared" si="22"/>
        <v>4243892</v>
      </c>
      <c r="CQ19" s="767">
        <v>1195112</v>
      </c>
      <c r="CR19" s="782">
        <f t="shared" si="23"/>
        <v>35392</v>
      </c>
      <c r="CS19" s="768">
        <v>0</v>
      </c>
      <c r="CT19" s="768">
        <v>35392</v>
      </c>
      <c r="CU19" s="768">
        <v>0</v>
      </c>
      <c r="CV19" s="768">
        <v>87949</v>
      </c>
      <c r="CW19" s="768">
        <v>2925439</v>
      </c>
      <c r="CX19" s="768"/>
      <c r="CY19" s="768"/>
      <c r="CZ19" s="768"/>
      <c r="DA19" s="760"/>
      <c r="DB19" s="760"/>
      <c r="DC19" s="780">
        <f t="shared" si="24"/>
        <v>781540</v>
      </c>
      <c r="DD19" s="767">
        <v>179556</v>
      </c>
      <c r="DE19" s="782">
        <f t="shared" si="25"/>
        <v>65000</v>
      </c>
      <c r="DF19" s="768">
        <v>0</v>
      </c>
      <c r="DG19" s="768">
        <v>65000</v>
      </c>
      <c r="DH19" s="768">
        <v>0</v>
      </c>
      <c r="DI19" s="768">
        <v>378489</v>
      </c>
      <c r="DJ19" s="768">
        <v>158495</v>
      </c>
      <c r="DK19" s="768">
        <v>0</v>
      </c>
      <c r="DL19" s="768">
        <v>0</v>
      </c>
      <c r="DM19" s="768">
        <v>0</v>
      </c>
      <c r="DN19" s="760">
        <v>0</v>
      </c>
      <c r="DO19" s="760">
        <v>0</v>
      </c>
      <c r="DZ19" s="436"/>
      <c r="EA19" s="404"/>
    </row>
    <row r="20" spans="1:131" ht="21" customHeight="1">
      <c r="A20" s="479" t="s">
        <v>139</v>
      </c>
      <c r="B20" s="416" t="s">
        <v>140</v>
      </c>
      <c r="C20" s="780">
        <f t="shared" si="3"/>
        <v>459386314</v>
      </c>
      <c r="D20" s="781">
        <f t="shared" si="5"/>
        <v>340699744</v>
      </c>
      <c r="E20" s="782">
        <f t="shared" si="4"/>
        <v>12958585</v>
      </c>
      <c r="F20" s="781">
        <f t="shared" si="2"/>
        <v>0</v>
      </c>
      <c r="G20" s="781">
        <f t="shared" si="2"/>
        <v>12958585</v>
      </c>
      <c r="H20" s="781">
        <f t="shared" si="2"/>
        <v>0</v>
      </c>
      <c r="I20" s="781">
        <f t="shared" si="2"/>
        <v>6412003</v>
      </c>
      <c r="J20" s="781">
        <f t="shared" si="2"/>
        <v>99260474</v>
      </c>
      <c r="K20" s="781">
        <f t="shared" si="2"/>
        <v>30810</v>
      </c>
      <c r="L20" s="781">
        <f t="shared" si="2"/>
        <v>0</v>
      </c>
      <c r="M20" s="781">
        <f t="shared" si="2"/>
        <v>24698</v>
      </c>
      <c r="N20" s="781">
        <f t="shared" si="2"/>
        <v>0</v>
      </c>
      <c r="O20" s="781">
        <f t="shared" si="2"/>
        <v>0</v>
      </c>
      <c r="P20" s="780">
        <f t="shared" si="10"/>
        <v>10305451</v>
      </c>
      <c r="Q20" s="767">
        <v>2948731</v>
      </c>
      <c r="R20" s="782">
        <f t="shared" si="11"/>
        <v>4571358</v>
      </c>
      <c r="S20" s="807">
        <v>0</v>
      </c>
      <c r="T20" s="807">
        <v>4571358</v>
      </c>
      <c r="U20" s="807">
        <v>0</v>
      </c>
      <c r="V20" s="807">
        <v>215098</v>
      </c>
      <c r="W20" s="807">
        <v>2545566</v>
      </c>
      <c r="X20" s="807">
        <v>0</v>
      </c>
      <c r="Y20" s="807">
        <v>0</v>
      </c>
      <c r="Z20" s="807">
        <v>24698</v>
      </c>
      <c r="AA20" s="783">
        <v>0</v>
      </c>
      <c r="AB20" s="760">
        <v>0</v>
      </c>
      <c r="AC20" s="780">
        <f t="shared" si="12"/>
        <v>260654719</v>
      </c>
      <c r="AD20" s="1093">
        <v>252043988</v>
      </c>
      <c r="AE20" s="782">
        <f t="shared" si="13"/>
        <v>6329277</v>
      </c>
      <c r="AF20" s="768">
        <v>0</v>
      </c>
      <c r="AG20" s="768">
        <v>6329277</v>
      </c>
      <c r="AH20" s="768">
        <v>0</v>
      </c>
      <c r="AI20" s="768">
        <v>2250644</v>
      </c>
      <c r="AJ20" s="768">
        <v>0</v>
      </c>
      <c r="AK20" s="768">
        <v>30810</v>
      </c>
      <c r="AL20" s="768">
        <v>0</v>
      </c>
      <c r="AM20" s="768">
        <v>0</v>
      </c>
      <c r="AN20" s="760">
        <v>0</v>
      </c>
      <c r="AO20" s="760">
        <v>0</v>
      </c>
      <c r="AP20" s="780">
        <f t="shared" si="14"/>
        <v>43330621</v>
      </c>
      <c r="AQ20" s="1093">
        <v>16687237</v>
      </c>
      <c r="AR20" s="782">
        <f t="shared" si="15"/>
        <v>677190</v>
      </c>
      <c r="AS20" s="768">
        <v>0</v>
      </c>
      <c r="AT20" s="768">
        <v>677190</v>
      </c>
      <c r="AU20" s="768">
        <v>0</v>
      </c>
      <c r="AV20" s="808">
        <v>614464</v>
      </c>
      <c r="AW20" s="1094">
        <v>25351730</v>
      </c>
      <c r="AX20" s="768">
        <v>0</v>
      </c>
      <c r="AY20" s="768">
        <v>0</v>
      </c>
      <c r="AZ20" s="768">
        <v>0</v>
      </c>
      <c r="BA20" s="760">
        <v>0</v>
      </c>
      <c r="BB20" s="760">
        <v>0</v>
      </c>
      <c r="BC20" s="780">
        <f t="shared" si="16"/>
        <v>14947683</v>
      </c>
      <c r="BD20" s="767">
        <v>6795430</v>
      </c>
      <c r="BE20" s="782">
        <f t="shared" si="17"/>
        <v>194907</v>
      </c>
      <c r="BF20" s="768">
        <v>0</v>
      </c>
      <c r="BG20" s="768">
        <v>194907</v>
      </c>
      <c r="BH20" s="768">
        <v>0</v>
      </c>
      <c r="BI20" s="768">
        <v>95360</v>
      </c>
      <c r="BJ20" s="768">
        <v>7861986</v>
      </c>
      <c r="BK20" s="768">
        <v>0</v>
      </c>
      <c r="BL20" s="768">
        <v>0</v>
      </c>
      <c r="BM20" s="768">
        <v>0</v>
      </c>
      <c r="BN20" s="760">
        <v>0</v>
      </c>
      <c r="BO20" s="760">
        <v>0</v>
      </c>
      <c r="BP20" s="780">
        <f t="shared" si="18"/>
        <v>48057578</v>
      </c>
      <c r="BQ20" s="1093">
        <v>25126734</v>
      </c>
      <c r="BR20" s="782">
        <f t="shared" si="19"/>
        <v>473535</v>
      </c>
      <c r="BS20" s="768">
        <v>0</v>
      </c>
      <c r="BT20" s="768">
        <v>473535</v>
      </c>
      <c r="BU20" s="768">
        <v>0</v>
      </c>
      <c r="BV20" s="768">
        <v>903635</v>
      </c>
      <c r="BW20" s="768">
        <v>21553674</v>
      </c>
      <c r="BX20" s="768">
        <v>0</v>
      </c>
      <c r="BY20" s="768">
        <v>0</v>
      </c>
      <c r="BZ20" s="768">
        <v>0</v>
      </c>
      <c r="CA20" s="760">
        <v>0</v>
      </c>
      <c r="CB20" s="760">
        <v>0</v>
      </c>
      <c r="CC20" s="780">
        <f t="shared" si="20"/>
        <v>30287267</v>
      </c>
      <c r="CD20" s="767">
        <v>14229712</v>
      </c>
      <c r="CE20" s="782">
        <f t="shared" si="21"/>
        <v>127498</v>
      </c>
      <c r="CF20" s="768">
        <v>0</v>
      </c>
      <c r="CG20" s="768">
        <v>127498</v>
      </c>
      <c r="CH20" s="768">
        <v>0</v>
      </c>
      <c r="CI20" s="768">
        <v>811433</v>
      </c>
      <c r="CJ20" s="1094">
        <v>15118624</v>
      </c>
      <c r="CK20" s="768">
        <v>0</v>
      </c>
      <c r="CL20" s="768">
        <v>0</v>
      </c>
      <c r="CM20" s="768">
        <v>0</v>
      </c>
      <c r="CN20" s="760">
        <v>0</v>
      </c>
      <c r="CO20" s="760">
        <v>0</v>
      </c>
      <c r="CP20" s="780">
        <f t="shared" si="22"/>
        <v>8960918</v>
      </c>
      <c r="CQ20" s="767">
        <v>4527110</v>
      </c>
      <c r="CR20" s="782">
        <f t="shared" si="23"/>
        <v>262344</v>
      </c>
      <c r="CS20" s="768"/>
      <c r="CT20" s="768">
        <v>262344</v>
      </c>
      <c r="CU20" s="768"/>
      <c r="CV20" s="768">
        <v>569501</v>
      </c>
      <c r="CW20" s="768">
        <v>3601963</v>
      </c>
      <c r="CX20" s="768"/>
      <c r="CY20" s="768"/>
      <c r="CZ20" s="768"/>
      <c r="DA20" s="760"/>
      <c r="DB20" s="760"/>
      <c r="DC20" s="780">
        <f t="shared" si="24"/>
        <v>42842077</v>
      </c>
      <c r="DD20" s="1093">
        <v>18340802</v>
      </c>
      <c r="DE20" s="782">
        <f t="shared" si="25"/>
        <v>322476</v>
      </c>
      <c r="DF20" s="768">
        <v>0</v>
      </c>
      <c r="DG20" s="768">
        <v>322476</v>
      </c>
      <c r="DH20" s="768">
        <v>0</v>
      </c>
      <c r="DI20" s="768">
        <v>951868</v>
      </c>
      <c r="DJ20" s="1094">
        <v>23226931</v>
      </c>
      <c r="DK20" s="768">
        <v>0</v>
      </c>
      <c r="DL20" s="768">
        <v>0</v>
      </c>
      <c r="DM20" s="768">
        <v>0</v>
      </c>
      <c r="DN20" s="760">
        <v>0</v>
      </c>
      <c r="DO20" s="760">
        <v>0</v>
      </c>
      <c r="DZ20" s="436"/>
      <c r="EA20" s="404"/>
    </row>
    <row r="21" spans="1:131" ht="21" customHeight="1">
      <c r="A21" s="479" t="s">
        <v>141</v>
      </c>
      <c r="B21" s="416" t="s">
        <v>142</v>
      </c>
      <c r="C21" s="780">
        <f t="shared" si="3"/>
        <v>1185839</v>
      </c>
      <c r="D21" s="781">
        <f t="shared" si="5"/>
        <v>1073263</v>
      </c>
      <c r="E21" s="782">
        <f t="shared" si="4"/>
        <v>0</v>
      </c>
      <c r="F21" s="781">
        <f t="shared" si="2"/>
        <v>0</v>
      </c>
      <c r="G21" s="781">
        <f t="shared" si="2"/>
        <v>0</v>
      </c>
      <c r="H21" s="781">
        <f t="shared" si="2"/>
        <v>0</v>
      </c>
      <c r="I21" s="781">
        <f t="shared" si="2"/>
        <v>1</v>
      </c>
      <c r="J21" s="781">
        <f t="shared" si="2"/>
        <v>112575</v>
      </c>
      <c r="K21" s="781">
        <f t="shared" si="2"/>
        <v>0</v>
      </c>
      <c r="L21" s="781">
        <f t="shared" si="2"/>
        <v>0</v>
      </c>
      <c r="M21" s="781">
        <f t="shared" si="2"/>
        <v>0</v>
      </c>
      <c r="N21" s="781">
        <f t="shared" si="2"/>
        <v>0</v>
      </c>
      <c r="O21" s="781">
        <f t="shared" si="2"/>
        <v>0</v>
      </c>
      <c r="P21" s="780">
        <f t="shared" si="10"/>
        <v>0</v>
      </c>
      <c r="Q21" s="764">
        <v>0</v>
      </c>
      <c r="R21" s="782">
        <f t="shared" si="11"/>
        <v>0</v>
      </c>
      <c r="S21" s="785">
        <v>0</v>
      </c>
      <c r="T21" s="785">
        <v>0</v>
      </c>
      <c r="U21" s="785">
        <v>0</v>
      </c>
      <c r="V21" s="785">
        <v>0</v>
      </c>
      <c r="W21" s="785">
        <v>0</v>
      </c>
      <c r="X21" s="785">
        <v>0</v>
      </c>
      <c r="Y21" s="785">
        <v>0</v>
      </c>
      <c r="Z21" s="785">
        <v>0</v>
      </c>
      <c r="AA21" s="783">
        <v>0</v>
      </c>
      <c r="AB21" s="760">
        <v>0</v>
      </c>
      <c r="AC21" s="780">
        <f t="shared" si="12"/>
        <v>314689</v>
      </c>
      <c r="AD21" s="764">
        <v>314689</v>
      </c>
      <c r="AE21" s="782">
        <f t="shared" si="13"/>
        <v>0</v>
      </c>
      <c r="AF21" s="765">
        <v>0</v>
      </c>
      <c r="AG21" s="765">
        <v>0</v>
      </c>
      <c r="AH21" s="765">
        <v>0</v>
      </c>
      <c r="AI21" s="765">
        <v>0</v>
      </c>
      <c r="AJ21" s="765">
        <v>0</v>
      </c>
      <c r="AK21" s="765">
        <v>0</v>
      </c>
      <c r="AL21" s="765">
        <v>0</v>
      </c>
      <c r="AM21" s="765">
        <v>0</v>
      </c>
      <c r="AN21" s="760">
        <v>0</v>
      </c>
      <c r="AO21" s="760">
        <v>0</v>
      </c>
      <c r="AP21" s="780">
        <f t="shared" si="14"/>
        <v>75000</v>
      </c>
      <c r="AQ21" s="764">
        <v>75000</v>
      </c>
      <c r="AR21" s="782">
        <f t="shared" si="15"/>
        <v>0</v>
      </c>
      <c r="AS21" s="765">
        <v>0</v>
      </c>
      <c r="AT21" s="765">
        <v>0</v>
      </c>
      <c r="AU21" s="765">
        <v>0</v>
      </c>
      <c r="AV21" s="765">
        <v>0</v>
      </c>
      <c r="AW21" s="765">
        <v>0</v>
      </c>
      <c r="AX21" s="765">
        <v>0</v>
      </c>
      <c r="AY21" s="765">
        <v>0</v>
      </c>
      <c r="AZ21" s="765">
        <v>0</v>
      </c>
      <c r="BA21" s="760">
        <v>0</v>
      </c>
      <c r="BB21" s="760">
        <v>0</v>
      </c>
      <c r="BC21" s="780">
        <f t="shared" si="16"/>
        <v>178000</v>
      </c>
      <c r="BD21" s="764">
        <v>178000</v>
      </c>
      <c r="BE21" s="782">
        <f t="shared" si="17"/>
        <v>0</v>
      </c>
      <c r="BF21" s="765"/>
      <c r="BG21" s="765"/>
      <c r="BH21" s="765"/>
      <c r="BI21" s="765"/>
      <c r="BJ21" s="765">
        <v>0</v>
      </c>
      <c r="BK21" s="765"/>
      <c r="BL21" s="765"/>
      <c r="BM21" s="765"/>
      <c r="BN21" s="760"/>
      <c r="BO21" s="760"/>
      <c r="BP21" s="780">
        <f t="shared" si="18"/>
        <v>405575</v>
      </c>
      <c r="BQ21" s="764">
        <v>405574</v>
      </c>
      <c r="BR21" s="782">
        <f t="shared" si="19"/>
        <v>0</v>
      </c>
      <c r="BS21" s="765">
        <v>0</v>
      </c>
      <c r="BT21" s="765">
        <v>0</v>
      </c>
      <c r="BU21" s="765">
        <v>0</v>
      </c>
      <c r="BV21" s="765">
        <v>1</v>
      </c>
      <c r="BW21" s="765">
        <v>0</v>
      </c>
      <c r="BX21" s="765">
        <v>0</v>
      </c>
      <c r="BY21" s="765">
        <v>0</v>
      </c>
      <c r="BZ21" s="765">
        <v>0</v>
      </c>
      <c r="CA21" s="760">
        <v>0</v>
      </c>
      <c r="CB21" s="760">
        <v>0</v>
      </c>
      <c r="CC21" s="780">
        <f t="shared" si="20"/>
        <v>0</v>
      </c>
      <c r="CD21" s="764">
        <v>0</v>
      </c>
      <c r="CE21" s="782">
        <f t="shared" si="21"/>
        <v>0</v>
      </c>
      <c r="CF21" s="765">
        <v>0</v>
      </c>
      <c r="CG21" s="765">
        <v>0</v>
      </c>
      <c r="CH21" s="765">
        <v>0</v>
      </c>
      <c r="CI21" s="765">
        <v>0</v>
      </c>
      <c r="CJ21" s="765">
        <v>0</v>
      </c>
      <c r="CK21" s="765">
        <v>0</v>
      </c>
      <c r="CL21" s="765">
        <v>0</v>
      </c>
      <c r="CM21" s="765">
        <v>0</v>
      </c>
      <c r="CN21" s="760">
        <v>0</v>
      </c>
      <c r="CO21" s="760">
        <v>0</v>
      </c>
      <c r="CP21" s="780">
        <f t="shared" si="22"/>
        <v>100000</v>
      </c>
      <c r="CQ21" s="764">
        <v>100000</v>
      </c>
      <c r="CR21" s="782">
        <f t="shared" si="23"/>
        <v>0</v>
      </c>
      <c r="CS21" s="765"/>
      <c r="CT21" s="765">
        <v>0</v>
      </c>
      <c r="CU21" s="765"/>
      <c r="CV21" s="765">
        <v>0</v>
      </c>
      <c r="CW21" s="765">
        <v>0</v>
      </c>
      <c r="CX21" s="765"/>
      <c r="CY21" s="765"/>
      <c r="CZ21" s="765"/>
      <c r="DA21" s="760"/>
      <c r="DB21" s="760"/>
      <c r="DC21" s="780">
        <f t="shared" si="24"/>
        <v>112575</v>
      </c>
      <c r="DD21" s="764">
        <v>0</v>
      </c>
      <c r="DE21" s="782">
        <f t="shared" si="25"/>
        <v>0</v>
      </c>
      <c r="DF21" s="765">
        <v>0</v>
      </c>
      <c r="DG21" s="765">
        <v>0</v>
      </c>
      <c r="DH21" s="765">
        <v>0</v>
      </c>
      <c r="DI21" s="765">
        <v>0</v>
      </c>
      <c r="DJ21" s="765">
        <v>112575</v>
      </c>
      <c r="DK21" s="765">
        <v>0</v>
      </c>
      <c r="DL21" s="765">
        <v>0</v>
      </c>
      <c r="DM21" s="765">
        <v>0</v>
      </c>
      <c r="DN21" s="760">
        <v>0</v>
      </c>
      <c r="DO21" s="760">
        <v>0</v>
      </c>
      <c r="DZ21" s="436"/>
      <c r="EA21" s="404"/>
    </row>
    <row r="22" spans="1:131" ht="21" customHeight="1">
      <c r="A22" s="479" t="s">
        <v>143</v>
      </c>
      <c r="B22" s="416" t="s">
        <v>144</v>
      </c>
      <c r="C22" s="780">
        <f t="shared" si="3"/>
        <v>149500</v>
      </c>
      <c r="D22" s="781">
        <f t="shared" si="5"/>
        <v>149500</v>
      </c>
      <c r="E22" s="782">
        <f t="shared" si="4"/>
        <v>0</v>
      </c>
      <c r="F22" s="781">
        <f t="shared" si="2"/>
        <v>0</v>
      </c>
      <c r="G22" s="781">
        <f t="shared" si="2"/>
        <v>0</v>
      </c>
      <c r="H22" s="781">
        <f t="shared" si="2"/>
        <v>0</v>
      </c>
      <c r="I22" s="781">
        <f t="shared" si="2"/>
        <v>0</v>
      </c>
      <c r="J22" s="781">
        <f t="shared" si="2"/>
        <v>0</v>
      </c>
      <c r="K22" s="781">
        <f t="shared" si="2"/>
        <v>0</v>
      </c>
      <c r="L22" s="781">
        <f t="shared" si="2"/>
        <v>0</v>
      </c>
      <c r="M22" s="781">
        <f t="shared" si="2"/>
        <v>0</v>
      </c>
      <c r="N22" s="781">
        <f t="shared" si="2"/>
        <v>0</v>
      </c>
      <c r="O22" s="781">
        <f t="shared" si="2"/>
        <v>0</v>
      </c>
      <c r="P22" s="780">
        <f t="shared" si="10"/>
        <v>1</v>
      </c>
      <c r="Q22" s="767">
        <v>1</v>
      </c>
      <c r="R22" s="782">
        <f t="shared" si="11"/>
        <v>0</v>
      </c>
      <c r="S22" s="807">
        <v>0</v>
      </c>
      <c r="T22" s="807">
        <v>0</v>
      </c>
      <c r="U22" s="807">
        <v>0</v>
      </c>
      <c r="V22" s="807">
        <v>0</v>
      </c>
      <c r="W22" s="807">
        <v>0</v>
      </c>
      <c r="X22" s="807">
        <v>0</v>
      </c>
      <c r="Y22" s="807">
        <v>0</v>
      </c>
      <c r="Z22" s="807">
        <v>0</v>
      </c>
      <c r="AA22" s="783">
        <v>0</v>
      </c>
      <c r="AB22" s="760">
        <v>0</v>
      </c>
      <c r="AC22" s="780">
        <f t="shared" si="12"/>
        <v>0</v>
      </c>
      <c r="AD22" s="767">
        <v>0</v>
      </c>
      <c r="AE22" s="782">
        <f t="shared" si="13"/>
        <v>0</v>
      </c>
      <c r="AF22" s="768">
        <v>0</v>
      </c>
      <c r="AG22" s="768">
        <v>0</v>
      </c>
      <c r="AH22" s="768">
        <v>0</v>
      </c>
      <c r="AI22" s="768">
        <v>0</v>
      </c>
      <c r="AJ22" s="768">
        <v>0</v>
      </c>
      <c r="AK22" s="768">
        <v>0</v>
      </c>
      <c r="AL22" s="768">
        <v>0</v>
      </c>
      <c r="AM22" s="768">
        <v>0</v>
      </c>
      <c r="AN22" s="760">
        <v>0</v>
      </c>
      <c r="AO22" s="760">
        <v>0</v>
      </c>
      <c r="AP22" s="780">
        <f t="shared" si="14"/>
        <v>0</v>
      </c>
      <c r="AQ22" s="767">
        <v>0</v>
      </c>
      <c r="AR22" s="782">
        <f t="shared" si="15"/>
        <v>0</v>
      </c>
      <c r="AS22" s="768">
        <v>0</v>
      </c>
      <c r="AT22" s="768">
        <v>0</v>
      </c>
      <c r="AU22" s="768">
        <v>0</v>
      </c>
      <c r="AV22" s="768">
        <v>0</v>
      </c>
      <c r="AW22" s="768">
        <v>0</v>
      </c>
      <c r="AX22" s="768">
        <v>0</v>
      </c>
      <c r="AY22" s="768">
        <v>0</v>
      </c>
      <c r="AZ22" s="768">
        <v>0</v>
      </c>
      <c r="BA22" s="760">
        <v>0</v>
      </c>
      <c r="BB22" s="760">
        <v>0</v>
      </c>
      <c r="BC22" s="780">
        <f t="shared" si="16"/>
        <v>0</v>
      </c>
      <c r="BD22" s="767"/>
      <c r="BE22" s="782">
        <f t="shared" si="17"/>
        <v>0</v>
      </c>
      <c r="BF22" s="768"/>
      <c r="BG22" s="768"/>
      <c r="BH22" s="768"/>
      <c r="BI22" s="768"/>
      <c r="BJ22" s="768"/>
      <c r="BK22" s="768"/>
      <c r="BL22" s="768"/>
      <c r="BM22" s="768"/>
      <c r="BN22" s="760"/>
      <c r="BO22" s="760"/>
      <c r="BP22" s="780">
        <f t="shared" si="18"/>
        <v>149499</v>
      </c>
      <c r="BQ22" s="767">
        <v>149499</v>
      </c>
      <c r="BR22" s="782">
        <f t="shared" si="19"/>
        <v>0</v>
      </c>
      <c r="BS22" s="768">
        <v>0</v>
      </c>
      <c r="BT22" s="768">
        <v>0</v>
      </c>
      <c r="BU22" s="768">
        <v>0</v>
      </c>
      <c r="BV22" s="768">
        <v>0</v>
      </c>
      <c r="BW22" s="768">
        <v>0</v>
      </c>
      <c r="BX22" s="768">
        <v>0</v>
      </c>
      <c r="BY22" s="768">
        <v>0</v>
      </c>
      <c r="BZ22" s="768">
        <v>0</v>
      </c>
      <c r="CA22" s="760">
        <v>0</v>
      </c>
      <c r="CB22" s="760">
        <v>0</v>
      </c>
      <c r="CC22" s="780">
        <f t="shared" si="20"/>
        <v>0</v>
      </c>
      <c r="CD22" s="767">
        <v>0</v>
      </c>
      <c r="CE22" s="782">
        <f t="shared" si="21"/>
        <v>0</v>
      </c>
      <c r="CF22" s="768">
        <v>0</v>
      </c>
      <c r="CG22" s="768">
        <v>0</v>
      </c>
      <c r="CH22" s="768">
        <v>0</v>
      </c>
      <c r="CI22" s="768">
        <v>0</v>
      </c>
      <c r="CJ22" s="768">
        <v>0</v>
      </c>
      <c r="CK22" s="768">
        <v>0</v>
      </c>
      <c r="CL22" s="768">
        <v>0</v>
      </c>
      <c r="CM22" s="768">
        <v>0</v>
      </c>
      <c r="CN22" s="760">
        <v>0</v>
      </c>
      <c r="CO22" s="760">
        <v>0</v>
      </c>
      <c r="CP22" s="780">
        <f t="shared" si="22"/>
        <v>0</v>
      </c>
      <c r="CQ22" s="767">
        <v>0</v>
      </c>
      <c r="CR22" s="782">
        <f t="shared" si="23"/>
        <v>0</v>
      </c>
      <c r="CS22" s="768"/>
      <c r="CT22" s="768"/>
      <c r="CU22" s="768"/>
      <c r="CV22" s="768">
        <v>0</v>
      </c>
      <c r="CW22" s="768"/>
      <c r="CX22" s="768"/>
      <c r="CY22" s="768"/>
      <c r="CZ22" s="768"/>
      <c r="DA22" s="760"/>
      <c r="DB22" s="760"/>
      <c r="DC22" s="780">
        <f t="shared" si="24"/>
        <v>0</v>
      </c>
      <c r="DD22" s="767">
        <v>0</v>
      </c>
      <c r="DE22" s="782">
        <f t="shared" si="25"/>
        <v>0</v>
      </c>
      <c r="DF22" s="768">
        <v>0</v>
      </c>
      <c r="DG22" s="768">
        <v>0</v>
      </c>
      <c r="DH22" s="768">
        <v>0</v>
      </c>
      <c r="DI22" s="768">
        <v>0</v>
      </c>
      <c r="DJ22" s="768">
        <v>0</v>
      </c>
      <c r="DK22" s="768">
        <v>0</v>
      </c>
      <c r="DL22" s="768">
        <v>0</v>
      </c>
      <c r="DM22" s="768">
        <v>0</v>
      </c>
      <c r="DN22" s="760">
        <v>0</v>
      </c>
      <c r="DO22" s="760">
        <v>0</v>
      </c>
      <c r="DZ22" s="436"/>
      <c r="EA22" s="404"/>
    </row>
    <row r="23" spans="1:131" ht="25.5">
      <c r="A23" s="479" t="s">
        <v>145</v>
      </c>
      <c r="B23" s="418" t="s">
        <v>146</v>
      </c>
      <c r="C23" s="780">
        <f t="shared" si="3"/>
        <v>84419</v>
      </c>
      <c r="D23" s="781">
        <f t="shared" si="5"/>
        <v>84419</v>
      </c>
      <c r="E23" s="782">
        <f t="shared" si="4"/>
        <v>0</v>
      </c>
      <c r="F23" s="781">
        <f t="shared" si="2"/>
        <v>0</v>
      </c>
      <c r="G23" s="781">
        <f t="shared" si="2"/>
        <v>0</v>
      </c>
      <c r="H23" s="781">
        <f t="shared" si="2"/>
        <v>0</v>
      </c>
      <c r="I23" s="781">
        <f t="shared" si="2"/>
        <v>0</v>
      </c>
      <c r="J23" s="781">
        <f t="shared" si="2"/>
        <v>0</v>
      </c>
      <c r="K23" s="781">
        <f t="shared" si="2"/>
        <v>0</v>
      </c>
      <c r="L23" s="781">
        <f t="shared" si="2"/>
        <v>0</v>
      </c>
      <c r="M23" s="781">
        <f t="shared" si="2"/>
        <v>0</v>
      </c>
      <c r="N23" s="781">
        <f t="shared" si="2"/>
        <v>0</v>
      </c>
      <c r="O23" s="781">
        <f t="shared" si="2"/>
        <v>0</v>
      </c>
      <c r="P23" s="780">
        <f t="shared" si="10"/>
        <v>0</v>
      </c>
      <c r="Q23" s="767">
        <v>0</v>
      </c>
      <c r="R23" s="782">
        <f t="shared" si="11"/>
        <v>0</v>
      </c>
      <c r="S23" s="807">
        <v>0</v>
      </c>
      <c r="T23" s="807">
        <v>0</v>
      </c>
      <c r="U23" s="807">
        <v>0</v>
      </c>
      <c r="V23" s="807">
        <v>0</v>
      </c>
      <c r="W23" s="807">
        <v>0</v>
      </c>
      <c r="X23" s="807">
        <v>0</v>
      </c>
      <c r="Y23" s="807">
        <v>0</v>
      </c>
      <c r="Z23" s="807">
        <v>0</v>
      </c>
      <c r="AA23" s="783">
        <v>0</v>
      </c>
      <c r="AB23" s="760">
        <v>0</v>
      </c>
      <c r="AC23" s="780">
        <f t="shared" si="12"/>
        <v>0</v>
      </c>
      <c r="AD23" s="767">
        <v>0</v>
      </c>
      <c r="AE23" s="782">
        <f t="shared" si="13"/>
        <v>0</v>
      </c>
      <c r="AF23" s="768">
        <v>0</v>
      </c>
      <c r="AG23" s="768">
        <v>0</v>
      </c>
      <c r="AH23" s="768">
        <v>0</v>
      </c>
      <c r="AI23" s="768">
        <v>0</v>
      </c>
      <c r="AJ23" s="768">
        <v>0</v>
      </c>
      <c r="AK23" s="768">
        <v>0</v>
      </c>
      <c r="AL23" s="768">
        <v>0</v>
      </c>
      <c r="AM23" s="768">
        <v>0</v>
      </c>
      <c r="AN23" s="760">
        <v>0</v>
      </c>
      <c r="AO23" s="760">
        <v>0</v>
      </c>
      <c r="AP23" s="780">
        <f t="shared" si="14"/>
        <v>0</v>
      </c>
      <c r="AQ23" s="767">
        <v>0</v>
      </c>
      <c r="AR23" s="782">
        <f t="shared" si="15"/>
        <v>0</v>
      </c>
      <c r="AS23" s="768">
        <v>0</v>
      </c>
      <c r="AT23" s="768">
        <v>0</v>
      </c>
      <c r="AU23" s="768">
        <v>0</v>
      </c>
      <c r="AV23" s="768">
        <v>0</v>
      </c>
      <c r="AW23" s="768">
        <v>0</v>
      </c>
      <c r="AX23" s="768">
        <v>0</v>
      </c>
      <c r="AY23" s="768">
        <v>0</v>
      </c>
      <c r="AZ23" s="768">
        <v>0</v>
      </c>
      <c r="BA23" s="760">
        <v>0</v>
      </c>
      <c r="BB23" s="760">
        <v>0</v>
      </c>
      <c r="BC23" s="780">
        <f t="shared" si="16"/>
        <v>0</v>
      </c>
      <c r="BD23" s="767"/>
      <c r="BE23" s="782">
        <f t="shared" si="17"/>
        <v>0</v>
      </c>
      <c r="BF23" s="768"/>
      <c r="BG23" s="768"/>
      <c r="BH23" s="768"/>
      <c r="BI23" s="768"/>
      <c r="BJ23" s="768"/>
      <c r="BK23" s="768"/>
      <c r="BL23" s="768"/>
      <c r="BM23" s="768"/>
      <c r="BN23" s="760"/>
      <c r="BO23" s="760"/>
      <c r="BP23" s="780">
        <f t="shared" si="18"/>
        <v>84419</v>
      </c>
      <c r="BQ23" s="767">
        <v>84419</v>
      </c>
      <c r="BR23" s="782">
        <f t="shared" si="19"/>
        <v>0</v>
      </c>
      <c r="BS23" s="768">
        <v>0</v>
      </c>
      <c r="BT23" s="768">
        <v>0</v>
      </c>
      <c r="BU23" s="768">
        <v>0</v>
      </c>
      <c r="BV23" s="768">
        <v>0</v>
      </c>
      <c r="BW23" s="768">
        <v>0</v>
      </c>
      <c r="BX23" s="768">
        <v>0</v>
      </c>
      <c r="BY23" s="768">
        <v>0</v>
      </c>
      <c r="BZ23" s="768">
        <v>0</v>
      </c>
      <c r="CA23" s="760">
        <v>0</v>
      </c>
      <c r="CB23" s="760">
        <v>0</v>
      </c>
      <c r="CC23" s="780">
        <f t="shared" si="20"/>
        <v>0</v>
      </c>
      <c r="CD23" s="767">
        <v>0</v>
      </c>
      <c r="CE23" s="782">
        <f t="shared" si="21"/>
        <v>0</v>
      </c>
      <c r="CF23" s="768">
        <v>0</v>
      </c>
      <c r="CG23" s="768">
        <v>0</v>
      </c>
      <c r="CH23" s="768">
        <v>0</v>
      </c>
      <c r="CI23" s="768">
        <v>0</v>
      </c>
      <c r="CJ23" s="768">
        <v>0</v>
      </c>
      <c r="CK23" s="768">
        <v>0</v>
      </c>
      <c r="CL23" s="768">
        <v>0</v>
      </c>
      <c r="CM23" s="768">
        <v>0</v>
      </c>
      <c r="CN23" s="760">
        <v>0</v>
      </c>
      <c r="CO23" s="760">
        <v>0</v>
      </c>
      <c r="CP23" s="780">
        <f t="shared" si="22"/>
        <v>0</v>
      </c>
      <c r="CQ23" s="767"/>
      <c r="CR23" s="782">
        <f t="shared" si="23"/>
        <v>0</v>
      </c>
      <c r="CS23" s="768"/>
      <c r="CT23" s="768"/>
      <c r="CU23" s="768"/>
      <c r="CV23" s="768">
        <v>0</v>
      </c>
      <c r="CW23" s="768"/>
      <c r="CX23" s="768"/>
      <c r="CY23" s="768"/>
      <c r="CZ23" s="768"/>
      <c r="DA23" s="760"/>
      <c r="DB23" s="760"/>
      <c r="DC23" s="780">
        <f t="shared" si="24"/>
        <v>0</v>
      </c>
      <c r="DD23" s="767">
        <v>0</v>
      </c>
      <c r="DE23" s="782">
        <f t="shared" si="25"/>
        <v>0</v>
      </c>
      <c r="DF23" s="768">
        <v>0</v>
      </c>
      <c r="DG23" s="768">
        <v>0</v>
      </c>
      <c r="DH23" s="768">
        <v>0</v>
      </c>
      <c r="DI23" s="768">
        <v>0</v>
      </c>
      <c r="DJ23" s="768">
        <v>0</v>
      </c>
      <c r="DK23" s="768">
        <v>0</v>
      </c>
      <c r="DL23" s="768">
        <v>0</v>
      </c>
      <c r="DM23" s="768">
        <v>0</v>
      </c>
      <c r="DN23" s="760">
        <v>0</v>
      </c>
      <c r="DO23" s="760">
        <v>0</v>
      </c>
      <c r="DZ23" s="436"/>
      <c r="EA23" s="404"/>
    </row>
    <row r="24" spans="1:131" ht="21" customHeight="1">
      <c r="A24" s="479" t="s">
        <v>147</v>
      </c>
      <c r="B24" s="416" t="s">
        <v>148</v>
      </c>
      <c r="C24" s="780">
        <f t="shared" si="3"/>
        <v>197006</v>
      </c>
      <c r="D24" s="781">
        <f t="shared" si="5"/>
        <v>16506</v>
      </c>
      <c r="E24" s="782">
        <f t="shared" si="4"/>
        <v>0</v>
      </c>
      <c r="F24" s="781">
        <f t="shared" si="2"/>
        <v>0</v>
      </c>
      <c r="G24" s="781">
        <f t="shared" si="2"/>
        <v>0</v>
      </c>
      <c r="H24" s="781">
        <f t="shared" si="2"/>
        <v>0</v>
      </c>
      <c r="I24" s="781">
        <f t="shared" si="2"/>
        <v>180500</v>
      </c>
      <c r="J24" s="781">
        <f t="shared" si="2"/>
        <v>0</v>
      </c>
      <c r="K24" s="781">
        <f t="shared" si="2"/>
        <v>0</v>
      </c>
      <c r="L24" s="781">
        <f t="shared" si="2"/>
        <v>0</v>
      </c>
      <c r="M24" s="781">
        <f t="shared" si="2"/>
        <v>0</v>
      </c>
      <c r="N24" s="781">
        <f t="shared" si="2"/>
        <v>0</v>
      </c>
      <c r="O24" s="781">
        <f t="shared" si="2"/>
        <v>0</v>
      </c>
      <c r="P24" s="780">
        <f t="shared" si="10"/>
        <v>0</v>
      </c>
      <c r="Q24" s="764">
        <v>0</v>
      </c>
      <c r="R24" s="782">
        <f t="shared" si="11"/>
        <v>0</v>
      </c>
      <c r="S24" s="785">
        <v>0</v>
      </c>
      <c r="T24" s="785">
        <v>0</v>
      </c>
      <c r="U24" s="785">
        <v>0</v>
      </c>
      <c r="V24" s="785">
        <v>0</v>
      </c>
      <c r="W24" s="785">
        <v>0</v>
      </c>
      <c r="X24" s="785">
        <v>0</v>
      </c>
      <c r="Y24" s="785">
        <v>0</v>
      </c>
      <c r="Z24" s="785">
        <v>0</v>
      </c>
      <c r="AA24" s="783">
        <v>0</v>
      </c>
      <c r="AB24" s="760">
        <v>0</v>
      </c>
      <c r="AC24" s="780">
        <f t="shared" si="12"/>
        <v>0</v>
      </c>
      <c r="AD24" s="764">
        <v>0</v>
      </c>
      <c r="AE24" s="782">
        <f t="shared" si="13"/>
        <v>0</v>
      </c>
      <c r="AF24" s="765">
        <v>0</v>
      </c>
      <c r="AG24" s="765">
        <v>0</v>
      </c>
      <c r="AH24" s="765">
        <v>0</v>
      </c>
      <c r="AI24" s="765">
        <v>0</v>
      </c>
      <c r="AJ24" s="765">
        <v>0</v>
      </c>
      <c r="AK24" s="765">
        <v>0</v>
      </c>
      <c r="AL24" s="765">
        <v>0</v>
      </c>
      <c r="AM24" s="765">
        <v>0</v>
      </c>
      <c r="AN24" s="760">
        <v>0</v>
      </c>
      <c r="AO24" s="760">
        <v>0</v>
      </c>
      <c r="AP24" s="780">
        <f t="shared" si="14"/>
        <v>0</v>
      </c>
      <c r="AQ24" s="764">
        <v>0</v>
      </c>
      <c r="AR24" s="782">
        <f t="shared" si="15"/>
        <v>0</v>
      </c>
      <c r="AS24" s="765">
        <v>0</v>
      </c>
      <c r="AT24" s="765">
        <v>0</v>
      </c>
      <c r="AU24" s="765">
        <v>0</v>
      </c>
      <c r="AV24" s="809">
        <v>0</v>
      </c>
      <c r="AW24" s="765">
        <v>0</v>
      </c>
      <c r="AX24" s="765">
        <v>0</v>
      </c>
      <c r="AY24" s="765">
        <v>0</v>
      </c>
      <c r="AZ24" s="765">
        <v>0</v>
      </c>
      <c r="BA24" s="760">
        <v>0</v>
      </c>
      <c r="BB24" s="760">
        <v>0</v>
      </c>
      <c r="BC24" s="780">
        <f t="shared" si="16"/>
        <v>0</v>
      </c>
      <c r="BD24" s="764">
        <v>0</v>
      </c>
      <c r="BE24" s="782">
        <f t="shared" si="17"/>
        <v>0</v>
      </c>
      <c r="BF24" s="765"/>
      <c r="BG24" s="765"/>
      <c r="BH24" s="765"/>
      <c r="BI24" s="765">
        <v>0</v>
      </c>
      <c r="BJ24" s="765"/>
      <c r="BK24" s="765"/>
      <c r="BL24" s="765"/>
      <c r="BM24" s="765"/>
      <c r="BN24" s="760"/>
      <c r="BO24" s="760"/>
      <c r="BP24" s="780">
        <f t="shared" si="18"/>
        <v>0</v>
      </c>
      <c r="BQ24" s="764">
        <v>0</v>
      </c>
      <c r="BR24" s="782">
        <f t="shared" si="19"/>
        <v>0</v>
      </c>
      <c r="BS24" s="765">
        <v>0</v>
      </c>
      <c r="BT24" s="765">
        <v>0</v>
      </c>
      <c r="BU24" s="765">
        <v>0</v>
      </c>
      <c r="BV24" s="765">
        <v>0</v>
      </c>
      <c r="BW24" s="765">
        <v>0</v>
      </c>
      <c r="BX24" s="765">
        <v>0</v>
      </c>
      <c r="BY24" s="765">
        <v>0</v>
      </c>
      <c r="BZ24" s="765">
        <v>0</v>
      </c>
      <c r="CA24" s="760">
        <v>0</v>
      </c>
      <c r="CB24" s="760">
        <v>0</v>
      </c>
      <c r="CC24" s="780">
        <f t="shared" si="20"/>
        <v>0</v>
      </c>
      <c r="CD24" s="764">
        <v>0</v>
      </c>
      <c r="CE24" s="782">
        <f t="shared" si="21"/>
        <v>0</v>
      </c>
      <c r="CF24" s="765">
        <v>0</v>
      </c>
      <c r="CG24" s="765">
        <v>0</v>
      </c>
      <c r="CH24" s="765">
        <v>0</v>
      </c>
      <c r="CI24" s="765">
        <v>0</v>
      </c>
      <c r="CJ24" s="765">
        <v>0</v>
      </c>
      <c r="CK24" s="765">
        <v>0</v>
      </c>
      <c r="CL24" s="765">
        <v>0</v>
      </c>
      <c r="CM24" s="765">
        <v>0</v>
      </c>
      <c r="CN24" s="760">
        <v>0</v>
      </c>
      <c r="CO24" s="760">
        <v>0</v>
      </c>
      <c r="CP24" s="780">
        <f t="shared" si="22"/>
        <v>197006</v>
      </c>
      <c r="CQ24" s="764">
        <v>16506</v>
      </c>
      <c r="CR24" s="782">
        <f t="shared" si="23"/>
        <v>0</v>
      </c>
      <c r="CS24" s="765"/>
      <c r="CT24" s="765">
        <v>0</v>
      </c>
      <c r="CU24" s="765"/>
      <c r="CV24" s="765">
        <v>180500</v>
      </c>
      <c r="CW24" s="765">
        <v>0</v>
      </c>
      <c r="CX24" s="765"/>
      <c r="CY24" s="765"/>
      <c r="CZ24" s="765"/>
      <c r="DA24" s="760"/>
      <c r="DB24" s="760"/>
      <c r="DC24" s="780">
        <f t="shared" si="24"/>
        <v>0</v>
      </c>
      <c r="DD24" s="764">
        <v>0</v>
      </c>
      <c r="DE24" s="782">
        <f t="shared" si="25"/>
        <v>0</v>
      </c>
      <c r="DF24" s="765">
        <v>0</v>
      </c>
      <c r="DG24" s="765">
        <v>0</v>
      </c>
      <c r="DH24" s="765">
        <v>0</v>
      </c>
      <c r="DI24" s="765">
        <v>0</v>
      </c>
      <c r="DJ24" s="765">
        <v>0</v>
      </c>
      <c r="DK24" s="765">
        <v>0</v>
      </c>
      <c r="DL24" s="765">
        <v>0</v>
      </c>
      <c r="DM24" s="765">
        <v>0</v>
      </c>
      <c r="DN24" s="760">
        <v>0</v>
      </c>
      <c r="DO24" s="760">
        <v>0</v>
      </c>
      <c r="DZ24" s="436"/>
      <c r="EA24" s="404"/>
    </row>
    <row r="25" spans="1:131" ht="21" customHeight="1">
      <c r="A25" s="480" t="s">
        <v>52</v>
      </c>
      <c r="B25" s="393" t="s">
        <v>149</v>
      </c>
      <c r="C25" s="780">
        <f t="shared" si="3"/>
        <v>299612275</v>
      </c>
      <c r="D25" s="781">
        <f t="shared" si="5"/>
        <v>177188039</v>
      </c>
      <c r="E25" s="782">
        <f t="shared" si="4"/>
        <v>10682844</v>
      </c>
      <c r="F25" s="781">
        <f t="shared" si="2"/>
        <v>31796</v>
      </c>
      <c r="G25" s="781">
        <f t="shared" si="2"/>
        <v>10651048</v>
      </c>
      <c r="H25" s="781">
        <f t="shared" si="2"/>
        <v>0</v>
      </c>
      <c r="I25" s="781">
        <f t="shared" si="2"/>
        <v>2307285</v>
      </c>
      <c r="J25" s="781">
        <f t="shared" si="2"/>
        <v>106464249</v>
      </c>
      <c r="K25" s="781">
        <f t="shared" si="2"/>
        <v>0</v>
      </c>
      <c r="L25" s="781">
        <f t="shared" si="2"/>
        <v>0</v>
      </c>
      <c r="M25" s="781">
        <f t="shared" si="2"/>
        <v>2969858</v>
      </c>
      <c r="N25" s="781">
        <f t="shared" si="2"/>
        <v>0</v>
      </c>
      <c r="O25" s="781">
        <f t="shared" si="2"/>
        <v>0</v>
      </c>
      <c r="P25" s="780">
        <f t="shared" si="10"/>
        <v>17826395</v>
      </c>
      <c r="Q25" s="764">
        <v>229717</v>
      </c>
      <c r="R25" s="782">
        <f t="shared" si="11"/>
        <v>7032942</v>
      </c>
      <c r="S25" s="765">
        <v>0</v>
      </c>
      <c r="T25" s="765">
        <v>7032942</v>
      </c>
      <c r="U25" s="765">
        <v>0</v>
      </c>
      <c r="V25" s="765">
        <v>0</v>
      </c>
      <c r="W25" s="765">
        <v>7593878</v>
      </c>
      <c r="X25" s="765">
        <v>0</v>
      </c>
      <c r="Y25" s="765">
        <v>0</v>
      </c>
      <c r="Z25" s="765">
        <v>2969858</v>
      </c>
      <c r="AA25" s="760">
        <v>0</v>
      </c>
      <c r="AB25" s="760">
        <v>0</v>
      </c>
      <c r="AC25" s="780">
        <f t="shared" si="12"/>
        <v>114321295</v>
      </c>
      <c r="AD25" s="764">
        <v>113050530</v>
      </c>
      <c r="AE25" s="782">
        <f t="shared" si="13"/>
        <v>1223308</v>
      </c>
      <c r="AF25" s="765">
        <v>31796</v>
      </c>
      <c r="AG25" s="765">
        <v>1191512</v>
      </c>
      <c r="AH25" s="765">
        <v>0</v>
      </c>
      <c r="AI25" s="765">
        <v>47457</v>
      </c>
      <c r="AJ25" s="765">
        <v>0</v>
      </c>
      <c r="AK25" s="765">
        <v>0</v>
      </c>
      <c r="AL25" s="765">
        <v>0</v>
      </c>
      <c r="AM25" s="765">
        <v>0</v>
      </c>
      <c r="AN25" s="760">
        <v>0</v>
      </c>
      <c r="AO25" s="760">
        <v>0</v>
      </c>
      <c r="AP25" s="780">
        <f t="shared" si="14"/>
        <v>49419741</v>
      </c>
      <c r="AQ25" s="764">
        <v>5812240</v>
      </c>
      <c r="AR25" s="782">
        <f t="shared" si="15"/>
        <v>363097</v>
      </c>
      <c r="AS25" s="765">
        <v>0</v>
      </c>
      <c r="AT25" s="765">
        <v>363097</v>
      </c>
      <c r="AU25" s="765">
        <v>0</v>
      </c>
      <c r="AV25" s="765">
        <v>830230</v>
      </c>
      <c r="AW25" s="765">
        <v>42414174</v>
      </c>
      <c r="AX25" s="765">
        <v>0</v>
      </c>
      <c r="AY25" s="765">
        <v>0</v>
      </c>
      <c r="AZ25" s="765">
        <v>0</v>
      </c>
      <c r="BA25" s="760">
        <v>0</v>
      </c>
      <c r="BB25" s="760">
        <v>0</v>
      </c>
      <c r="BC25" s="780">
        <f t="shared" si="16"/>
        <v>14100813</v>
      </c>
      <c r="BD25" s="764">
        <v>10788612</v>
      </c>
      <c r="BE25" s="782">
        <f t="shared" si="17"/>
        <v>209756</v>
      </c>
      <c r="BF25" s="765"/>
      <c r="BG25" s="765">
        <v>209756</v>
      </c>
      <c r="BH25" s="765"/>
      <c r="BI25" s="765">
        <v>111514</v>
      </c>
      <c r="BJ25" s="765">
        <v>2990931</v>
      </c>
      <c r="BK25" s="765"/>
      <c r="BL25" s="765"/>
      <c r="BM25" s="765"/>
      <c r="BN25" s="760"/>
      <c r="BO25" s="760"/>
      <c r="BP25" s="780">
        <f t="shared" si="18"/>
        <v>67718234</v>
      </c>
      <c r="BQ25" s="764">
        <v>31278077</v>
      </c>
      <c r="BR25" s="782">
        <f t="shared" si="19"/>
        <v>713183</v>
      </c>
      <c r="BS25" s="765">
        <v>0</v>
      </c>
      <c r="BT25" s="765">
        <v>713183</v>
      </c>
      <c r="BU25" s="765">
        <v>0</v>
      </c>
      <c r="BV25" s="765">
        <v>296686</v>
      </c>
      <c r="BW25" s="765">
        <v>35430288</v>
      </c>
      <c r="BX25" s="765">
        <v>0</v>
      </c>
      <c r="BY25" s="765">
        <v>0</v>
      </c>
      <c r="BZ25" s="765">
        <v>0</v>
      </c>
      <c r="CA25" s="760">
        <v>0</v>
      </c>
      <c r="CB25" s="760">
        <v>0</v>
      </c>
      <c r="CC25" s="780">
        <f t="shared" si="20"/>
        <v>17108776</v>
      </c>
      <c r="CD25" s="764">
        <v>10283349</v>
      </c>
      <c r="CE25" s="782">
        <f t="shared" si="21"/>
        <v>390298</v>
      </c>
      <c r="CF25" s="765">
        <v>0</v>
      </c>
      <c r="CG25" s="765">
        <v>390298</v>
      </c>
      <c r="CH25" s="765">
        <v>0</v>
      </c>
      <c r="CI25" s="765">
        <v>400908</v>
      </c>
      <c r="CJ25" s="765">
        <v>6034221</v>
      </c>
      <c r="CK25" s="765">
        <v>0</v>
      </c>
      <c r="CL25" s="765">
        <v>0</v>
      </c>
      <c r="CM25" s="765">
        <v>0</v>
      </c>
      <c r="CN25" s="760">
        <v>0</v>
      </c>
      <c r="CO25" s="760">
        <v>0</v>
      </c>
      <c r="CP25" s="780">
        <f t="shared" si="22"/>
        <v>6913905</v>
      </c>
      <c r="CQ25" s="764">
        <v>3732726</v>
      </c>
      <c r="CR25" s="782">
        <f t="shared" si="23"/>
        <v>276573</v>
      </c>
      <c r="CS25" s="765">
        <v>0</v>
      </c>
      <c r="CT25" s="765">
        <v>276573</v>
      </c>
      <c r="CU25" s="765">
        <v>0</v>
      </c>
      <c r="CV25" s="765">
        <v>287624</v>
      </c>
      <c r="CW25" s="765">
        <v>2616982</v>
      </c>
      <c r="CX25" s="765">
        <v>0</v>
      </c>
      <c r="CY25" s="765">
        <v>0</v>
      </c>
      <c r="CZ25" s="765">
        <v>0</v>
      </c>
      <c r="DA25" s="760">
        <v>0</v>
      </c>
      <c r="DB25" s="760">
        <v>0</v>
      </c>
      <c r="DC25" s="780">
        <f t="shared" si="24"/>
        <v>12203116</v>
      </c>
      <c r="DD25" s="764">
        <v>2012788</v>
      </c>
      <c r="DE25" s="782">
        <f t="shared" si="25"/>
        <v>473687</v>
      </c>
      <c r="DF25" s="765">
        <v>0</v>
      </c>
      <c r="DG25" s="765">
        <v>473687</v>
      </c>
      <c r="DH25" s="765">
        <v>0</v>
      </c>
      <c r="DI25" s="765">
        <v>332866</v>
      </c>
      <c r="DJ25" s="765">
        <v>9383775</v>
      </c>
      <c r="DK25" s="765">
        <v>0</v>
      </c>
      <c r="DL25" s="765">
        <v>0</v>
      </c>
      <c r="DM25" s="765">
        <v>0</v>
      </c>
      <c r="DN25" s="760">
        <v>0</v>
      </c>
      <c r="DO25" s="760">
        <v>0</v>
      </c>
      <c r="DZ25" s="436"/>
      <c r="EA25" s="404"/>
    </row>
    <row r="26" spans="1:131" ht="26.25">
      <c r="A26" s="497" t="s">
        <v>533</v>
      </c>
      <c r="B26" s="445" t="s">
        <v>150</v>
      </c>
      <c r="C26" s="787">
        <f>(C18+C19)/C17*100%</f>
        <v>0.16983865028709355</v>
      </c>
      <c r="D26" s="787">
        <f aca="true" t="shared" si="26" ref="D26:O26">(D18+D19)/D17*100%</f>
        <v>0.11859782727241501</v>
      </c>
      <c r="E26" s="787">
        <f t="shared" si="26"/>
        <v>0.09306961639724418</v>
      </c>
      <c r="F26" s="787" t="e">
        <f t="shared" si="26"/>
        <v>#DIV/0!</v>
      </c>
      <c r="G26" s="787">
        <f t="shared" si="26"/>
        <v>0.09306961639724418</v>
      </c>
      <c r="H26" s="787" t="e">
        <f t="shared" si="26"/>
        <v>#DIV/0!</v>
      </c>
      <c r="I26" s="787">
        <f t="shared" si="26"/>
        <v>0.4987572151735698</v>
      </c>
      <c r="J26" s="787">
        <f t="shared" si="26"/>
        <v>0.28901965873661606</v>
      </c>
      <c r="K26" s="787">
        <f t="shared" si="26"/>
        <v>0</v>
      </c>
      <c r="L26" s="787" t="e">
        <f t="shared" si="26"/>
        <v>#DIV/0!</v>
      </c>
      <c r="M26" s="787">
        <f t="shared" si="26"/>
        <v>0.2323376744475181</v>
      </c>
      <c r="N26" s="787" t="e">
        <f t="shared" si="26"/>
        <v>#DIV/0!</v>
      </c>
      <c r="O26" s="787" t="e">
        <f t="shared" si="26"/>
        <v>#DIV/0!</v>
      </c>
      <c r="P26" s="787">
        <f>(P18+P19)/P17*100%</f>
        <v>0.3311662035225519</v>
      </c>
      <c r="Q26" s="787">
        <f aca="true" t="shared" si="27" ref="Q26:AB26">(Q18+Q19)/Q17*100%</f>
        <v>0.4169923521978855</v>
      </c>
      <c r="R26" s="787">
        <f t="shared" si="27"/>
        <v>0.10431651927547604</v>
      </c>
      <c r="S26" s="787" t="e">
        <f t="shared" si="27"/>
        <v>#DIV/0!</v>
      </c>
      <c r="T26" s="787">
        <f t="shared" si="27"/>
        <v>0.10431651927547604</v>
      </c>
      <c r="U26" s="787" t="e">
        <f t="shared" si="27"/>
        <v>#DIV/0!</v>
      </c>
      <c r="V26" s="787">
        <f t="shared" si="27"/>
        <v>0.3018520081272842</v>
      </c>
      <c r="W26" s="787">
        <f t="shared" si="27"/>
        <v>0.4811597913034404</v>
      </c>
      <c r="X26" s="787" t="e">
        <f t="shared" si="27"/>
        <v>#DIV/0!</v>
      </c>
      <c r="Y26" s="787" t="e">
        <f t="shared" si="27"/>
        <v>#DIV/0!</v>
      </c>
      <c r="Z26" s="787">
        <f t="shared" si="27"/>
        <v>0.2323376744475181</v>
      </c>
      <c r="AA26" s="787" t="e">
        <f t="shared" si="27"/>
        <v>#DIV/0!</v>
      </c>
      <c r="AB26" s="787" t="e">
        <f t="shared" si="27"/>
        <v>#DIV/0!</v>
      </c>
      <c r="AC26" s="787">
        <f>(AC18+AC19)/AC17*100%</f>
        <v>0.10907794417437712</v>
      </c>
      <c r="AD26" s="787">
        <f aca="true" t="shared" si="28" ref="AD26:AO26">(AD18+AD19)/AD17*100%</f>
        <v>0.10102148091863206</v>
      </c>
      <c r="AE26" s="787">
        <f t="shared" si="28"/>
        <v>0.015535933154564516</v>
      </c>
      <c r="AF26" s="787" t="e">
        <f t="shared" si="28"/>
        <v>#DIV/0!</v>
      </c>
      <c r="AG26" s="787">
        <f t="shared" si="28"/>
        <v>0.015535933154564516</v>
      </c>
      <c r="AH26" s="787" t="e">
        <f t="shared" si="28"/>
        <v>#DIV/0!</v>
      </c>
      <c r="AI26" s="787">
        <f t="shared" si="28"/>
        <v>0.6081389750978284</v>
      </c>
      <c r="AJ26" s="787" t="e">
        <f t="shared" si="28"/>
        <v>#DIV/0!</v>
      </c>
      <c r="AK26" s="787">
        <f t="shared" si="28"/>
        <v>0</v>
      </c>
      <c r="AL26" s="787" t="e">
        <f t="shared" si="28"/>
        <v>#DIV/0!</v>
      </c>
      <c r="AM26" s="787" t="e">
        <f t="shared" si="28"/>
        <v>#DIV/0!</v>
      </c>
      <c r="AN26" s="787" t="e">
        <f t="shared" si="28"/>
        <v>#DIV/0!</v>
      </c>
      <c r="AO26" s="787" t="e">
        <f t="shared" si="28"/>
        <v>#DIV/0!</v>
      </c>
      <c r="AP26" s="787">
        <f>(AP18+AP19)/AP17*100%</f>
        <v>0.35066771661369434</v>
      </c>
      <c r="AQ26" s="787">
        <f aca="true" t="shared" si="29" ref="AQ26:BB26">(AQ18+AQ19)/AQ17*100%</f>
        <v>0.1132015869245375</v>
      </c>
      <c r="AR26" s="787">
        <f t="shared" si="29"/>
        <v>0.026732203682145475</v>
      </c>
      <c r="AS26" s="787" t="e">
        <f t="shared" si="29"/>
        <v>#DIV/0!</v>
      </c>
      <c r="AT26" s="787">
        <f t="shared" si="29"/>
        <v>0.026732203682145475</v>
      </c>
      <c r="AU26" s="787" t="e">
        <f t="shared" si="29"/>
        <v>#DIV/0!</v>
      </c>
      <c r="AV26" s="787">
        <f t="shared" si="29"/>
        <v>0.22250452985656297</v>
      </c>
      <c r="AW26" s="787">
        <f t="shared" si="29"/>
        <v>0.4543142020912223</v>
      </c>
      <c r="AX26" s="787" t="e">
        <f t="shared" si="29"/>
        <v>#DIV/0!</v>
      </c>
      <c r="AY26" s="787" t="e">
        <f t="shared" si="29"/>
        <v>#DIV/0!</v>
      </c>
      <c r="AZ26" s="787" t="e">
        <f t="shared" si="29"/>
        <v>#DIV/0!</v>
      </c>
      <c r="BA26" s="787" t="e">
        <f t="shared" si="29"/>
        <v>#DIV/0!</v>
      </c>
      <c r="BB26" s="787" t="e">
        <f t="shared" si="29"/>
        <v>#DIV/0!</v>
      </c>
      <c r="BC26" s="787">
        <f>(BC18+BC19)/BC17*100%</f>
        <v>0.3472405597984801</v>
      </c>
      <c r="BD26" s="787">
        <f aca="true" t="shared" si="30" ref="BD26:BO26">(BD18+BD19)/BD17*100%</f>
        <v>0.3222689111565172</v>
      </c>
      <c r="BE26" s="787">
        <f t="shared" si="30"/>
        <v>0.4940634409718617</v>
      </c>
      <c r="BF26" s="787" t="e">
        <f t="shared" si="30"/>
        <v>#DIV/0!</v>
      </c>
      <c r="BG26" s="787">
        <f t="shared" si="30"/>
        <v>0.4940634409718617</v>
      </c>
      <c r="BH26" s="787" t="e">
        <f t="shared" si="30"/>
        <v>#DIV/0!</v>
      </c>
      <c r="BI26" s="787">
        <f t="shared" si="30"/>
        <v>0.7090527433433916</v>
      </c>
      <c r="BJ26" s="787">
        <f t="shared" si="30"/>
        <v>0.35396178178348114</v>
      </c>
      <c r="BK26" s="787" t="e">
        <f t="shared" si="30"/>
        <v>#DIV/0!</v>
      </c>
      <c r="BL26" s="787" t="e">
        <f t="shared" si="30"/>
        <v>#DIV/0!</v>
      </c>
      <c r="BM26" s="787" t="e">
        <f t="shared" si="30"/>
        <v>#DIV/0!</v>
      </c>
      <c r="BN26" s="787" t="e">
        <f t="shared" si="30"/>
        <v>#DIV/0!</v>
      </c>
      <c r="BO26" s="787" t="e">
        <f t="shared" si="30"/>
        <v>#DIV/0!</v>
      </c>
      <c r="BP26" s="787">
        <f>(BP18+BP19)/BP17*100%</f>
        <v>0.19271629475671018</v>
      </c>
      <c r="BQ26" s="787">
        <f aca="true" t="shared" si="31" ref="BQ26:CB26">(BQ18+BQ19)/BQ17*100%</f>
        <v>0.12644586841100217</v>
      </c>
      <c r="BR26" s="787">
        <f t="shared" si="31"/>
        <v>0.11900301209862715</v>
      </c>
      <c r="BS26" s="787" t="e">
        <f t="shared" si="31"/>
        <v>#DIV/0!</v>
      </c>
      <c r="BT26" s="787">
        <f t="shared" si="31"/>
        <v>0.11900301209862715</v>
      </c>
      <c r="BU26" s="787" t="e">
        <f t="shared" si="31"/>
        <v>#DIV/0!</v>
      </c>
      <c r="BV26" s="787">
        <f t="shared" si="31"/>
        <v>0.06844146445559192</v>
      </c>
      <c r="BW26" s="787">
        <f t="shared" si="31"/>
        <v>0.26485012252228507</v>
      </c>
      <c r="BX26" s="787" t="e">
        <f t="shared" si="31"/>
        <v>#DIV/0!</v>
      </c>
      <c r="BY26" s="787" t="e">
        <f t="shared" si="31"/>
        <v>#DIV/0!</v>
      </c>
      <c r="BZ26" s="787" t="e">
        <f t="shared" si="31"/>
        <v>#DIV/0!</v>
      </c>
      <c r="CA26" s="787" t="e">
        <f t="shared" si="31"/>
        <v>#DIV/0!</v>
      </c>
      <c r="CB26" s="787" t="e">
        <f t="shared" si="31"/>
        <v>#DIV/0!</v>
      </c>
      <c r="CC26" s="787">
        <f>(CC18+CC19)/CC17*100%</f>
        <v>0.12332436799269188</v>
      </c>
      <c r="CD26" s="787">
        <f aca="true" t="shared" si="32" ref="CD26:CO26">(CD18+CD19)/CD17*100%</f>
        <v>0.1449700991854759</v>
      </c>
      <c r="CE26" s="787">
        <f t="shared" si="32"/>
        <v>0.047185603682778826</v>
      </c>
      <c r="CF26" s="787" t="e">
        <f t="shared" si="32"/>
        <v>#DIV/0!</v>
      </c>
      <c r="CG26" s="787">
        <f t="shared" si="32"/>
        <v>0.047185603682778826</v>
      </c>
      <c r="CH26" s="787" t="e">
        <f t="shared" si="32"/>
        <v>#DIV/0!</v>
      </c>
      <c r="CI26" s="787">
        <f t="shared" si="32"/>
        <v>0.5279987063246415</v>
      </c>
      <c r="CJ26" s="787">
        <f t="shared" si="32"/>
        <v>0.05817982042613891</v>
      </c>
      <c r="CK26" s="787" t="e">
        <f t="shared" si="32"/>
        <v>#DIV/0!</v>
      </c>
      <c r="CL26" s="787" t="e">
        <f t="shared" si="32"/>
        <v>#DIV/0!</v>
      </c>
      <c r="CM26" s="787" t="e">
        <f t="shared" si="32"/>
        <v>#DIV/0!</v>
      </c>
      <c r="CN26" s="787" t="e">
        <f t="shared" si="32"/>
        <v>#DIV/0!</v>
      </c>
      <c r="CO26" s="787" t="e">
        <f t="shared" si="32"/>
        <v>#DIV/0!</v>
      </c>
      <c r="CP26" s="787">
        <f>(CP18+CP19)/CP17*100%</f>
        <v>0.44066952009316696</v>
      </c>
      <c r="CQ26" s="787">
        <f aca="true" t="shared" si="33" ref="CQ26:DB26">(CQ18+CQ19)/CQ17*100%</f>
        <v>0.4283561738945459</v>
      </c>
      <c r="CR26" s="787">
        <f t="shared" si="33"/>
        <v>0.5111714823945039</v>
      </c>
      <c r="CS26" s="787" t="e">
        <f t="shared" si="33"/>
        <v>#DIV/0!</v>
      </c>
      <c r="CT26" s="787">
        <f t="shared" si="33"/>
        <v>0.5111714823945039</v>
      </c>
      <c r="CU26" s="787" t="e">
        <f t="shared" si="33"/>
        <v>#DIV/0!</v>
      </c>
      <c r="CV26" s="787">
        <f t="shared" si="33"/>
        <v>0.3277133230010479</v>
      </c>
      <c r="CW26" s="787">
        <f t="shared" si="33"/>
        <v>0.46844317478157543</v>
      </c>
      <c r="CX26" s="787" t="e">
        <f t="shared" si="33"/>
        <v>#DIV/0!</v>
      </c>
      <c r="CY26" s="787" t="e">
        <f t="shared" si="33"/>
        <v>#DIV/0!</v>
      </c>
      <c r="CZ26" s="787" t="e">
        <f t="shared" si="33"/>
        <v>#DIV/0!</v>
      </c>
      <c r="DA26" s="787" t="e">
        <f t="shared" si="33"/>
        <v>#DIV/0!</v>
      </c>
      <c r="DB26" s="787" t="e">
        <f t="shared" si="33"/>
        <v>#DIV/0!</v>
      </c>
      <c r="DC26" s="787">
        <f>(DC18+DC19)/DC17*100%</f>
        <v>0.05694752638328949</v>
      </c>
      <c r="DD26" s="787">
        <f aca="true" t="shared" si="34" ref="DD26:DO26">(DD18+DD19)/DD17*100%</f>
        <v>0.025303326530418106</v>
      </c>
      <c r="DE26" s="787">
        <f t="shared" si="34"/>
        <v>0.3086679129435574</v>
      </c>
      <c r="DF26" s="787" t="e">
        <f t="shared" si="34"/>
        <v>#DIV/0!</v>
      </c>
      <c r="DG26" s="787">
        <f t="shared" si="34"/>
        <v>0.3086679129435574</v>
      </c>
      <c r="DH26" s="787" t="e">
        <f t="shared" si="34"/>
        <v>#DIV/0!</v>
      </c>
      <c r="DI26" s="787">
        <f t="shared" si="34"/>
        <v>0.562946096709749</v>
      </c>
      <c r="DJ26" s="787">
        <f t="shared" si="34"/>
        <v>0.03104193842211762</v>
      </c>
      <c r="DK26" s="787" t="e">
        <f t="shared" si="34"/>
        <v>#DIV/0!</v>
      </c>
      <c r="DL26" s="787" t="e">
        <f t="shared" si="34"/>
        <v>#DIV/0!</v>
      </c>
      <c r="DM26" s="787" t="e">
        <f t="shared" si="34"/>
        <v>#DIV/0!</v>
      </c>
      <c r="DN26" s="787" t="e">
        <f t="shared" si="34"/>
        <v>#DIV/0!</v>
      </c>
      <c r="DO26" s="787" t="e">
        <f t="shared" si="34"/>
        <v>#DIV/0!</v>
      </c>
      <c r="DZ26" s="436"/>
      <c r="EA26" s="404"/>
    </row>
    <row r="27" spans="3:129" ht="15.75">
      <c r="C27" s="751"/>
      <c r="D27" s="751"/>
      <c r="E27" s="751"/>
      <c r="F27" s="751"/>
      <c r="G27" s="751"/>
      <c r="H27" s="751"/>
      <c r="I27" s="751"/>
      <c r="J27" s="1497" t="s">
        <v>670</v>
      </c>
      <c r="K27" s="1497"/>
      <c r="L27" s="1497"/>
      <c r="M27" s="1497"/>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1"/>
      <c r="AY27" s="751"/>
      <c r="AZ27" s="751"/>
      <c r="BA27" s="751"/>
      <c r="BB27" s="751"/>
      <c r="BC27" s="751"/>
      <c r="BD27" s="751"/>
      <c r="BE27" s="751"/>
      <c r="BF27" s="751"/>
      <c r="BG27" s="751"/>
      <c r="BH27" s="751"/>
      <c r="BI27" s="751"/>
      <c r="BJ27" s="751"/>
      <c r="BK27" s="751"/>
      <c r="BL27" s="751"/>
      <c r="BM27" s="751"/>
      <c r="BN27" s="751"/>
      <c r="BO27" s="751"/>
      <c r="BP27" s="751"/>
      <c r="BQ27" s="751"/>
      <c r="BR27" s="751"/>
      <c r="BS27" s="751"/>
      <c r="BT27" s="751"/>
      <c r="BU27" s="751"/>
      <c r="BV27" s="751"/>
      <c r="BW27" s="751"/>
      <c r="BX27" s="751"/>
      <c r="BY27" s="751"/>
      <c r="BZ27" s="751"/>
      <c r="CA27" s="751"/>
      <c r="CB27" s="751"/>
      <c r="CC27" s="751"/>
      <c r="CD27" s="751"/>
      <c r="CE27" s="751"/>
      <c r="CF27" s="751"/>
      <c r="CG27" s="751"/>
      <c r="CH27" s="751"/>
      <c r="CI27" s="751"/>
      <c r="CJ27" s="751"/>
      <c r="CK27" s="751"/>
      <c r="CL27" s="751"/>
      <c r="CM27" s="751"/>
      <c r="CN27" s="751"/>
      <c r="CO27" s="751"/>
      <c r="CP27" s="751"/>
      <c r="CQ27" s="751"/>
      <c r="CR27" s="751"/>
      <c r="CS27" s="751"/>
      <c r="CT27" s="751"/>
      <c r="CU27" s="751"/>
      <c r="CV27" s="751"/>
      <c r="CW27" s="751"/>
      <c r="CX27" s="751"/>
      <c r="CY27" s="751"/>
      <c r="CZ27" s="751"/>
      <c r="DA27" s="751"/>
      <c r="DB27" s="751"/>
      <c r="DC27" s="751"/>
      <c r="DD27" s="751"/>
      <c r="DE27" s="751"/>
      <c r="DF27" s="751"/>
      <c r="DG27" s="751"/>
      <c r="DH27" s="751"/>
      <c r="DI27" s="751"/>
      <c r="DJ27" s="751"/>
      <c r="DK27" s="751"/>
      <c r="DL27" s="751"/>
      <c r="DM27" s="751"/>
      <c r="DN27" s="751"/>
      <c r="DO27" s="751"/>
      <c r="DP27" s="751"/>
      <c r="DQ27" s="751"/>
      <c r="DR27" s="751"/>
      <c r="DS27" s="751"/>
      <c r="DT27" s="751"/>
      <c r="DU27" s="751"/>
      <c r="DV27" s="751"/>
      <c r="DW27" s="751"/>
      <c r="DX27" s="751"/>
      <c r="DY27" s="751"/>
    </row>
    <row r="28" spans="3:129" ht="15.75">
      <c r="C28" s="799"/>
      <c r="D28" s="799"/>
      <c r="E28" s="799"/>
      <c r="F28" s="799"/>
      <c r="G28" s="799"/>
      <c r="H28" s="799"/>
      <c r="I28" s="810"/>
      <c r="J28" s="810"/>
      <c r="K28" s="799"/>
      <c r="L28" s="799"/>
      <c r="M28" s="799"/>
      <c r="N28" s="799"/>
      <c r="O28" s="799"/>
      <c r="P28" s="799"/>
      <c r="Q28" s="799"/>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0"/>
      <c r="AY28" s="800"/>
      <c r="AZ28" s="800"/>
      <c r="BA28" s="800"/>
      <c r="BB28" s="800"/>
      <c r="BC28" s="800"/>
      <c r="BD28" s="800"/>
      <c r="BE28" s="800"/>
      <c r="BF28" s="800"/>
      <c r="BG28" s="800"/>
      <c r="BH28" s="800"/>
      <c r="BI28" s="800"/>
      <c r="BJ28" s="800"/>
      <c r="BK28" s="800"/>
      <c r="BL28" s="800"/>
      <c r="BM28" s="800"/>
      <c r="BN28" s="800"/>
      <c r="BO28" s="800"/>
      <c r="BP28" s="800"/>
      <c r="BQ28" s="800"/>
      <c r="BR28" s="800"/>
      <c r="BS28" s="800"/>
      <c r="BT28" s="800"/>
      <c r="BU28" s="800"/>
      <c r="BV28" s="800"/>
      <c r="BW28" s="800"/>
      <c r="BX28" s="800"/>
      <c r="BY28" s="800"/>
      <c r="BZ28" s="800"/>
      <c r="CA28" s="800"/>
      <c r="CB28" s="800"/>
      <c r="CC28" s="800"/>
      <c r="CD28" s="800"/>
      <c r="CE28" s="800"/>
      <c r="CF28" s="800"/>
      <c r="CG28" s="800"/>
      <c r="CH28" s="800"/>
      <c r="CI28" s="800"/>
      <c r="CJ28" s="800"/>
      <c r="CK28" s="800"/>
      <c r="CL28" s="800"/>
      <c r="CM28" s="800"/>
      <c r="CN28" s="800"/>
      <c r="CO28" s="800"/>
      <c r="CP28" s="800"/>
      <c r="CQ28" s="800"/>
      <c r="CR28" s="800"/>
      <c r="CS28" s="800"/>
      <c r="CT28" s="800"/>
      <c r="CU28" s="800"/>
      <c r="CV28" s="800"/>
      <c r="CW28" s="800"/>
      <c r="CX28" s="800"/>
      <c r="CY28" s="800"/>
      <c r="CZ28" s="800"/>
      <c r="DA28" s="800"/>
      <c r="DB28" s="800"/>
      <c r="DC28" s="800"/>
      <c r="DD28" s="800"/>
      <c r="DE28" s="800"/>
      <c r="DF28" s="800"/>
      <c r="DG28" s="800"/>
      <c r="DH28" s="800"/>
      <c r="DI28" s="800"/>
      <c r="DJ28" s="800"/>
      <c r="DK28" s="800"/>
      <c r="DL28" s="800"/>
      <c r="DM28" s="800"/>
      <c r="DN28" s="800"/>
      <c r="DO28" s="800"/>
      <c r="DP28" s="800"/>
      <c r="DQ28" s="800"/>
      <c r="DR28" s="800"/>
      <c r="DS28" s="800"/>
      <c r="DT28" s="800"/>
      <c r="DU28" s="800"/>
      <c r="DV28" s="800"/>
      <c r="DW28" s="800"/>
      <c r="DX28" s="800"/>
      <c r="DY28" s="800"/>
    </row>
    <row r="29" spans="3:129" ht="15.75" thickBot="1">
      <c r="C29" s="1076">
        <f>C16+C14</f>
        <v>862862562</v>
      </c>
      <c r="D29" s="1076">
        <f aca="true" t="shared" si="35" ref="D29:BO29">D16+D14</f>
        <v>569101355</v>
      </c>
      <c r="E29" s="1076">
        <f t="shared" si="35"/>
        <v>25798880</v>
      </c>
      <c r="F29" s="1076">
        <f t="shared" si="35"/>
        <v>31796</v>
      </c>
      <c r="G29" s="1076">
        <f t="shared" si="35"/>
        <v>25767084</v>
      </c>
      <c r="H29" s="1076">
        <f t="shared" si="35"/>
        <v>0</v>
      </c>
      <c r="I29" s="1076">
        <f t="shared" si="35"/>
        <v>15560534</v>
      </c>
      <c r="J29" s="1076">
        <f t="shared" si="35"/>
        <v>246500311</v>
      </c>
      <c r="K29" s="1077">
        <f t="shared" si="35"/>
        <v>30810</v>
      </c>
      <c r="L29" s="1076">
        <f t="shared" si="35"/>
        <v>0</v>
      </c>
      <c r="M29" s="1078">
        <f t="shared" si="35"/>
        <v>5870672</v>
      </c>
      <c r="N29" s="1076">
        <f t="shared" si="35"/>
        <v>0</v>
      </c>
      <c r="O29" s="1076">
        <f t="shared" si="35"/>
        <v>0</v>
      </c>
      <c r="P29" s="1076">
        <f t="shared" si="35"/>
        <v>37150562</v>
      </c>
      <c r="Q29" s="1076">
        <f t="shared" si="35"/>
        <v>5809444</v>
      </c>
      <c r="R29" s="1076">
        <f t="shared" si="35"/>
        <v>12395199</v>
      </c>
      <c r="S29" s="1076">
        <f t="shared" si="35"/>
        <v>0</v>
      </c>
      <c r="T29" s="1076">
        <f t="shared" si="35"/>
        <v>12395199</v>
      </c>
      <c r="U29" s="1076">
        <f t="shared" si="35"/>
        <v>0</v>
      </c>
      <c r="V29" s="1076">
        <f t="shared" si="35"/>
        <v>308098</v>
      </c>
      <c r="W29" s="1076">
        <f t="shared" si="35"/>
        <v>12767149</v>
      </c>
      <c r="X29" s="1076">
        <f t="shared" si="35"/>
        <v>0</v>
      </c>
      <c r="Y29" s="1076">
        <f t="shared" si="35"/>
        <v>0</v>
      </c>
      <c r="Z29" s="1076">
        <f t="shared" si="35"/>
        <v>5870672</v>
      </c>
      <c r="AA29" s="1076">
        <f t="shared" si="35"/>
        <v>0</v>
      </c>
      <c r="AB29" s="1076">
        <f t="shared" si="35"/>
        <v>0</v>
      </c>
      <c r="AC29" s="1078">
        <f t="shared" si="35"/>
        <v>409042849</v>
      </c>
      <c r="AD29" s="1078">
        <f t="shared" si="35"/>
        <v>395168364</v>
      </c>
      <c r="AE29" s="1076">
        <f t="shared" si="35"/>
        <v>7993201</v>
      </c>
      <c r="AF29" s="1076">
        <f t="shared" si="35"/>
        <v>31796</v>
      </c>
      <c r="AG29" s="1076">
        <f t="shared" si="35"/>
        <v>7961405</v>
      </c>
      <c r="AH29" s="1076">
        <f t="shared" si="35"/>
        <v>0</v>
      </c>
      <c r="AI29" s="1076">
        <f t="shared" si="35"/>
        <v>5850474</v>
      </c>
      <c r="AJ29" s="1076">
        <f t="shared" si="35"/>
        <v>0</v>
      </c>
      <c r="AK29" s="1076">
        <f t="shared" si="35"/>
        <v>30810</v>
      </c>
      <c r="AL29" s="1076">
        <f t="shared" si="35"/>
        <v>0</v>
      </c>
      <c r="AM29" s="1076">
        <f t="shared" si="35"/>
        <v>0</v>
      </c>
      <c r="AN29" s="1076">
        <f t="shared" si="35"/>
        <v>0</v>
      </c>
      <c r="AO29" s="1076">
        <f t="shared" si="35"/>
        <v>0</v>
      </c>
      <c r="AP29" s="1076">
        <f t="shared" si="35"/>
        <v>116345261</v>
      </c>
      <c r="AQ29" s="1076">
        <f t="shared" si="35"/>
        <v>24744212</v>
      </c>
      <c r="AR29" s="1076">
        <f t="shared" si="35"/>
        <v>1107858</v>
      </c>
      <c r="AS29" s="1076">
        <f t="shared" si="35"/>
        <v>0</v>
      </c>
      <c r="AT29" s="1076">
        <f t="shared" si="35"/>
        <v>1107858</v>
      </c>
      <c r="AU29" s="1076">
        <f t="shared" si="35"/>
        <v>0</v>
      </c>
      <c r="AV29" s="1076">
        <f t="shared" si="35"/>
        <v>1620542</v>
      </c>
      <c r="AW29" s="1076">
        <f t="shared" si="35"/>
        <v>88872649</v>
      </c>
      <c r="AX29" s="1076">
        <f t="shared" si="35"/>
        <v>0</v>
      </c>
      <c r="AY29" s="1076">
        <f t="shared" si="35"/>
        <v>0</v>
      </c>
      <c r="AZ29" s="1076">
        <f t="shared" si="35"/>
        <v>0</v>
      </c>
      <c r="BA29" s="1076">
        <f t="shared" si="35"/>
        <v>0</v>
      </c>
      <c r="BB29" s="1076">
        <f t="shared" si="35"/>
        <v>0</v>
      </c>
      <c r="BC29" s="1076">
        <f t="shared" si="35"/>
        <v>37313982</v>
      </c>
      <c r="BD29" s="1077">
        <f t="shared" si="35"/>
        <v>21079297</v>
      </c>
      <c r="BE29" s="1076">
        <f t="shared" si="35"/>
        <v>613996</v>
      </c>
      <c r="BF29" s="1076">
        <f t="shared" si="35"/>
        <v>0</v>
      </c>
      <c r="BG29" s="1076">
        <f t="shared" si="35"/>
        <v>613996</v>
      </c>
      <c r="BH29" s="1076">
        <f t="shared" si="35"/>
        <v>0</v>
      </c>
      <c r="BI29" s="1076">
        <f t="shared" si="35"/>
        <v>460221</v>
      </c>
      <c r="BJ29" s="1076">
        <f t="shared" si="35"/>
        <v>15160468</v>
      </c>
      <c r="BK29" s="1076">
        <f t="shared" si="35"/>
        <v>0</v>
      </c>
      <c r="BL29" s="1076">
        <f t="shared" si="35"/>
        <v>0</v>
      </c>
      <c r="BM29" s="1076">
        <f t="shared" si="35"/>
        <v>0</v>
      </c>
      <c r="BN29" s="1076">
        <f t="shared" si="35"/>
        <v>0</v>
      </c>
      <c r="BO29" s="1076">
        <f t="shared" si="35"/>
        <v>0</v>
      </c>
      <c r="BP29" s="1076">
        <f aca="true" t="shared" si="36" ref="BP29:DO29">BP16+BP14</f>
        <v>129701723</v>
      </c>
      <c r="BQ29" s="1076">
        <f t="shared" si="36"/>
        <v>62434718</v>
      </c>
      <c r="BR29" s="1076">
        <f t="shared" si="36"/>
        <v>1250682</v>
      </c>
      <c r="BS29" s="1076">
        <f t="shared" si="36"/>
        <v>0</v>
      </c>
      <c r="BT29" s="1076">
        <f t="shared" si="36"/>
        <v>1250682</v>
      </c>
      <c r="BU29" s="1076">
        <f t="shared" si="36"/>
        <v>0</v>
      </c>
      <c r="BV29" s="1076">
        <f t="shared" si="36"/>
        <v>1267287</v>
      </c>
      <c r="BW29" s="1076">
        <f t="shared" si="36"/>
        <v>64749036</v>
      </c>
      <c r="BX29" s="1076">
        <f t="shared" si="36"/>
        <v>0</v>
      </c>
      <c r="BY29" s="1076">
        <f t="shared" si="36"/>
        <v>0</v>
      </c>
      <c r="BZ29" s="1076">
        <f t="shared" si="36"/>
        <v>0</v>
      </c>
      <c r="CA29" s="1076">
        <f t="shared" si="36"/>
        <v>0</v>
      </c>
      <c r="CB29" s="1076">
        <f t="shared" si="36"/>
        <v>0</v>
      </c>
      <c r="CC29" s="1076">
        <f t="shared" si="36"/>
        <v>51861275</v>
      </c>
      <c r="CD29" s="1076">
        <f t="shared" si="36"/>
        <v>27101605</v>
      </c>
      <c r="CE29" s="1076">
        <f t="shared" si="36"/>
        <v>540849</v>
      </c>
      <c r="CF29" s="1076">
        <f t="shared" si="36"/>
        <v>0</v>
      </c>
      <c r="CG29" s="1076">
        <f t="shared" si="36"/>
        <v>540849</v>
      </c>
      <c r="CH29" s="1076">
        <f t="shared" si="36"/>
        <v>0</v>
      </c>
      <c r="CI29" s="1076">
        <f t="shared" si="36"/>
        <v>2132041</v>
      </c>
      <c r="CJ29" s="1076">
        <f t="shared" si="36"/>
        <v>22086780</v>
      </c>
      <c r="CK29" s="1076">
        <f t="shared" si="36"/>
        <v>0</v>
      </c>
      <c r="CL29" s="1076">
        <f t="shared" si="36"/>
        <v>0</v>
      </c>
      <c r="CM29" s="1076">
        <f t="shared" si="36"/>
        <v>0</v>
      </c>
      <c r="CN29" s="1076">
        <f t="shared" si="36"/>
        <v>0</v>
      </c>
      <c r="CO29" s="1076">
        <f t="shared" si="36"/>
        <v>0</v>
      </c>
      <c r="CP29" s="1076">
        <f t="shared" si="36"/>
        <v>23617266</v>
      </c>
      <c r="CQ29" s="1077">
        <f t="shared" si="36"/>
        <v>11855994</v>
      </c>
      <c r="CR29" s="1076">
        <f t="shared" si="36"/>
        <v>956952</v>
      </c>
      <c r="CS29" s="1076">
        <f t="shared" si="36"/>
        <v>0</v>
      </c>
      <c r="CT29" s="1076">
        <f t="shared" si="36"/>
        <v>956952</v>
      </c>
      <c r="CU29" s="1076">
        <f t="shared" si="36"/>
        <v>0</v>
      </c>
      <c r="CV29" s="1076">
        <f t="shared" si="36"/>
        <v>1411086</v>
      </c>
      <c r="CW29" s="1076">
        <f t="shared" si="36"/>
        <v>9393234</v>
      </c>
      <c r="CX29" s="1076">
        <f t="shared" si="36"/>
        <v>0</v>
      </c>
      <c r="CY29" s="1076">
        <f t="shared" si="36"/>
        <v>0</v>
      </c>
      <c r="CZ29" s="1076">
        <f t="shared" si="36"/>
        <v>0</v>
      </c>
      <c r="DA29" s="1076">
        <f t="shared" si="36"/>
        <v>0</v>
      </c>
      <c r="DB29" s="1076">
        <f t="shared" si="36"/>
        <v>0</v>
      </c>
      <c r="DC29" s="1076">
        <f t="shared" si="36"/>
        <v>57829644</v>
      </c>
      <c r="DD29" s="1076">
        <f t="shared" si="36"/>
        <v>20907721</v>
      </c>
      <c r="DE29" s="1076">
        <f t="shared" si="36"/>
        <v>940143</v>
      </c>
      <c r="DF29" s="1076">
        <f t="shared" si="36"/>
        <v>0</v>
      </c>
      <c r="DG29" s="1076">
        <f t="shared" si="36"/>
        <v>940143</v>
      </c>
      <c r="DH29" s="1076">
        <f t="shared" si="36"/>
        <v>0</v>
      </c>
      <c r="DI29" s="1076">
        <f t="shared" si="36"/>
        <v>2510785</v>
      </c>
      <c r="DJ29" s="1076">
        <f t="shared" si="36"/>
        <v>33470995</v>
      </c>
      <c r="DK29" s="1076">
        <f t="shared" si="36"/>
        <v>0</v>
      </c>
      <c r="DL29" s="1076">
        <f t="shared" si="36"/>
        <v>0</v>
      </c>
      <c r="DM29" s="1076">
        <f t="shared" si="36"/>
        <v>0</v>
      </c>
      <c r="DN29" s="1076">
        <f t="shared" si="36"/>
        <v>0</v>
      </c>
      <c r="DO29" s="1076">
        <f t="shared" si="36"/>
        <v>0</v>
      </c>
      <c r="DP29" s="800"/>
      <c r="DQ29" s="800"/>
      <c r="DR29" s="800"/>
      <c r="DS29" s="800"/>
      <c r="DT29" s="800"/>
      <c r="DU29" s="800"/>
      <c r="DV29" s="800"/>
      <c r="DW29" s="800"/>
      <c r="DX29" s="800"/>
      <c r="DY29" s="800"/>
    </row>
    <row r="30" spans="3:129" ht="17.25" thickTop="1">
      <c r="C30" s="801"/>
      <c r="D30" s="801"/>
      <c r="E30" s="801"/>
      <c r="F30" s="800" t="s">
        <v>581</v>
      </c>
      <c r="G30" s="800"/>
      <c r="H30" s="800"/>
      <c r="I30" s="1519"/>
      <c r="J30" s="1519"/>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800"/>
      <c r="AW30" s="800"/>
      <c r="AX30" s="800"/>
      <c r="AY30" s="800"/>
      <c r="AZ30" s="800"/>
      <c r="BA30" s="800"/>
      <c r="BB30" s="800"/>
      <c r="BC30" s="800"/>
      <c r="BD30" s="800"/>
      <c r="BE30" s="800"/>
      <c r="BF30" s="800"/>
      <c r="BG30" s="800"/>
      <c r="BH30" s="800"/>
      <c r="BI30" s="800"/>
      <c r="BJ30" s="800"/>
      <c r="BK30" s="800"/>
      <c r="BL30" s="800"/>
      <c r="BM30" s="800"/>
      <c r="BN30" s="800"/>
      <c r="BO30" s="800"/>
      <c r="BP30" s="800"/>
      <c r="BQ30" s="800"/>
      <c r="BR30" s="800"/>
      <c r="BS30" s="800"/>
      <c r="BT30" s="800"/>
      <c r="BU30" s="800"/>
      <c r="BV30" s="800"/>
      <c r="BW30" s="800"/>
      <c r="BX30" s="800"/>
      <c r="BY30" s="800"/>
      <c r="BZ30" s="800"/>
      <c r="CA30" s="800"/>
      <c r="CB30" s="800"/>
      <c r="CC30" s="800"/>
      <c r="CD30" s="800"/>
      <c r="CE30" s="800"/>
      <c r="CF30" s="800"/>
      <c r="CG30" s="800"/>
      <c r="CH30" s="800"/>
      <c r="CI30" s="800"/>
      <c r="CJ30" s="800"/>
      <c r="CK30" s="800"/>
      <c r="CL30" s="800"/>
      <c r="CM30" s="800"/>
      <c r="CN30" s="800"/>
      <c r="CO30" s="800"/>
      <c r="CP30" s="800"/>
      <c r="CQ30" s="800"/>
      <c r="CR30" s="800"/>
      <c r="CS30" s="800"/>
      <c r="CT30" s="800"/>
      <c r="CU30" s="800"/>
      <c r="CV30" s="800"/>
      <c r="CW30" s="800"/>
      <c r="CX30" s="800"/>
      <c r="CY30" s="800"/>
      <c r="CZ30" s="800"/>
      <c r="DA30" s="800"/>
      <c r="DB30" s="800"/>
      <c r="DC30" s="800"/>
      <c r="DD30" s="800"/>
      <c r="DE30" s="800"/>
      <c r="DF30" s="800"/>
      <c r="DG30" s="800"/>
      <c r="DH30" s="800"/>
      <c r="DI30" s="800"/>
      <c r="DJ30" s="800"/>
      <c r="DK30" s="800"/>
      <c r="DL30" s="800"/>
      <c r="DM30" s="800"/>
      <c r="DN30" s="800"/>
      <c r="DO30" s="800"/>
      <c r="DP30" s="800"/>
      <c r="DQ30" s="800"/>
      <c r="DR30" s="800"/>
      <c r="DS30" s="800"/>
      <c r="DT30" s="800"/>
      <c r="DU30" s="800"/>
      <c r="DV30" s="800"/>
      <c r="DW30" s="800"/>
      <c r="DX30" s="800"/>
      <c r="DY30" s="800"/>
    </row>
    <row r="31" spans="3:129" ht="16.5">
      <c r="C31" s="801"/>
      <c r="D31" s="801" t="s">
        <v>581</v>
      </c>
      <c r="E31" s="801"/>
      <c r="F31" s="800"/>
      <c r="G31" s="800"/>
      <c r="H31" s="800"/>
      <c r="I31" s="1495"/>
      <c r="J31" s="1495"/>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0"/>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0"/>
      <c r="BL31" s="800"/>
      <c r="BM31" s="800"/>
      <c r="BN31" s="800"/>
      <c r="BO31" s="800"/>
      <c r="BP31" s="800"/>
      <c r="BQ31" s="800"/>
      <c r="BR31" s="800"/>
      <c r="BS31" s="800"/>
      <c r="BT31" s="800"/>
      <c r="BU31" s="800"/>
      <c r="BV31" s="800"/>
      <c r="BW31" s="800"/>
      <c r="BX31" s="800"/>
      <c r="BY31" s="800"/>
      <c r="BZ31" s="800"/>
      <c r="CA31" s="800"/>
      <c r="CB31" s="800"/>
      <c r="CC31" s="800"/>
      <c r="CD31" s="800"/>
      <c r="CE31" s="800"/>
      <c r="CF31" s="800"/>
      <c r="CG31" s="800"/>
      <c r="CH31" s="800"/>
      <c r="CI31" s="800"/>
      <c r="CJ31" s="800"/>
      <c r="CK31" s="800"/>
      <c r="CL31" s="800"/>
      <c r="CM31" s="800"/>
      <c r="CN31" s="800"/>
      <c r="CO31" s="800"/>
      <c r="CP31" s="800"/>
      <c r="CQ31" s="800"/>
      <c r="CR31" s="800"/>
      <c r="CS31" s="800"/>
      <c r="CT31" s="800"/>
      <c r="CU31" s="800"/>
      <c r="CV31" s="800"/>
      <c r="CW31" s="800"/>
      <c r="CX31" s="800"/>
      <c r="CY31" s="800"/>
      <c r="CZ31" s="800"/>
      <c r="DA31" s="800"/>
      <c r="DB31" s="800"/>
      <c r="DC31" s="800"/>
      <c r="DD31" s="800"/>
      <c r="DE31" s="800"/>
      <c r="DF31" s="800"/>
      <c r="DG31" s="800"/>
      <c r="DH31" s="800"/>
      <c r="DI31" s="800"/>
      <c r="DJ31" s="800"/>
      <c r="DK31" s="800"/>
      <c r="DL31" s="800"/>
      <c r="DM31" s="800"/>
      <c r="DN31" s="800"/>
      <c r="DO31" s="800"/>
      <c r="DP31" s="800"/>
      <c r="DQ31" s="800"/>
      <c r="DR31" s="800"/>
      <c r="DS31" s="800"/>
      <c r="DT31" s="800"/>
      <c r="DU31" s="800"/>
      <c r="DV31" s="800"/>
      <c r="DW31" s="800"/>
      <c r="DX31" s="800"/>
      <c r="DY31" s="800"/>
    </row>
    <row r="32" spans="3:129" ht="15">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0"/>
      <c r="AY32" s="800"/>
      <c r="AZ32" s="800"/>
      <c r="BA32" s="800"/>
      <c r="BB32" s="800"/>
      <c r="BC32" s="800"/>
      <c r="BD32" s="800"/>
      <c r="BE32" s="800"/>
      <c r="BF32" s="800"/>
      <c r="BG32" s="800"/>
      <c r="BH32" s="800"/>
      <c r="BI32" s="800"/>
      <c r="BJ32" s="800"/>
      <c r="BK32" s="800"/>
      <c r="BL32" s="800"/>
      <c r="BM32" s="800"/>
      <c r="BN32" s="800"/>
      <c r="BO32" s="800"/>
      <c r="BP32" s="800"/>
      <c r="BQ32" s="800"/>
      <c r="BR32" s="800"/>
      <c r="BS32" s="800"/>
      <c r="BT32" s="800"/>
      <c r="BU32" s="800"/>
      <c r="BV32" s="800"/>
      <c r="BW32" s="800"/>
      <c r="BX32" s="800"/>
      <c r="BY32" s="800"/>
      <c r="BZ32" s="800"/>
      <c r="CA32" s="800"/>
      <c r="CB32" s="800"/>
      <c r="CC32" s="800"/>
      <c r="CD32" s="800"/>
      <c r="CE32" s="800"/>
      <c r="CF32" s="800"/>
      <c r="CG32" s="800"/>
      <c r="CH32" s="800"/>
      <c r="CI32" s="800"/>
      <c r="CJ32" s="800"/>
      <c r="CK32" s="800"/>
      <c r="CL32" s="800"/>
      <c r="CM32" s="800"/>
      <c r="CN32" s="800"/>
      <c r="CO32" s="800"/>
      <c r="CP32" s="800"/>
      <c r="CQ32" s="800"/>
      <c r="CR32" s="800"/>
      <c r="CS32" s="800"/>
      <c r="CT32" s="800"/>
      <c r="CU32" s="800"/>
      <c r="CV32" s="800"/>
      <c r="CW32" s="800"/>
      <c r="CX32" s="800"/>
      <c r="CY32" s="800"/>
      <c r="CZ32" s="800"/>
      <c r="DA32" s="800"/>
      <c r="DB32" s="800"/>
      <c r="DC32" s="800"/>
      <c r="DD32" s="800"/>
      <c r="DE32" s="800"/>
      <c r="DF32" s="800"/>
      <c r="DG32" s="800"/>
      <c r="DH32" s="800"/>
      <c r="DI32" s="800"/>
      <c r="DJ32" s="800"/>
      <c r="DK32" s="800"/>
      <c r="DL32" s="800"/>
      <c r="DM32" s="800"/>
      <c r="DN32" s="800"/>
      <c r="DO32" s="800"/>
      <c r="DP32" s="800"/>
      <c r="DQ32" s="800"/>
      <c r="DR32" s="800"/>
      <c r="DS32" s="800"/>
      <c r="DT32" s="800"/>
      <c r="DU32" s="800"/>
      <c r="DV32" s="800"/>
      <c r="DW32" s="800"/>
      <c r="DX32" s="800"/>
      <c r="DY32" s="800"/>
    </row>
    <row r="33" spans="3:13" ht="17.25">
      <c r="C33" s="800"/>
      <c r="D33" s="800"/>
      <c r="E33" s="800"/>
      <c r="F33" s="800"/>
      <c r="G33" s="800"/>
      <c r="H33" s="800"/>
      <c r="I33" s="1496"/>
      <c r="J33" s="1496"/>
      <c r="K33" s="800"/>
      <c r="L33" s="800"/>
      <c r="M33" s="800"/>
    </row>
    <row r="34" spans="3:13" ht="15">
      <c r="C34" s="800"/>
      <c r="D34" s="800"/>
      <c r="E34" s="800"/>
      <c r="F34" s="800"/>
      <c r="G34" s="800"/>
      <c r="H34" s="800"/>
      <c r="I34" s="1494"/>
      <c r="J34" s="1494"/>
      <c r="K34" s="800"/>
      <c r="L34" s="800"/>
      <c r="M34" s="800"/>
    </row>
    <row r="35" spans="3:13" ht="15">
      <c r="C35" s="800"/>
      <c r="D35" s="800"/>
      <c r="E35" s="800"/>
      <c r="F35" s="800"/>
      <c r="G35" s="800"/>
      <c r="H35" s="800"/>
      <c r="I35" s="1494"/>
      <c r="J35" s="1494"/>
      <c r="K35" s="800"/>
      <c r="L35" s="800"/>
      <c r="M35" s="800"/>
    </row>
    <row r="36" spans="3:13" ht="15">
      <c r="C36" s="800"/>
      <c r="D36" s="800"/>
      <c r="E36" s="800"/>
      <c r="F36" s="800"/>
      <c r="G36" s="800"/>
      <c r="H36" s="800"/>
      <c r="I36" s="1494"/>
      <c r="J36" s="1494"/>
      <c r="K36" s="800"/>
      <c r="L36" s="800"/>
      <c r="M36" s="800"/>
    </row>
    <row r="37" spans="3:13" ht="15">
      <c r="C37" s="800"/>
      <c r="D37" s="800"/>
      <c r="E37" s="800"/>
      <c r="F37" s="800"/>
      <c r="G37" s="800"/>
      <c r="H37" s="800"/>
      <c r="I37" s="1494"/>
      <c r="J37" s="1494"/>
      <c r="K37" s="800"/>
      <c r="L37" s="800"/>
      <c r="M37" s="800"/>
    </row>
    <row r="38" spans="3:13" ht="15">
      <c r="C38" s="800"/>
      <c r="D38" s="800"/>
      <c r="E38" s="800"/>
      <c r="F38" s="800"/>
      <c r="G38" s="800"/>
      <c r="H38" s="800"/>
      <c r="I38" s="1494"/>
      <c r="J38" s="1494"/>
      <c r="K38" s="800"/>
      <c r="L38" s="800"/>
      <c r="M38" s="800"/>
    </row>
    <row r="39" spans="3:13" ht="15">
      <c r="C39" s="800"/>
      <c r="D39" s="800"/>
      <c r="E39" s="800"/>
      <c r="F39" s="800"/>
      <c r="G39" s="800"/>
      <c r="H39" s="800"/>
      <c r="I39" s="803"/>
      <c r="J39" s="803"/>
      <c r="K39" s="800"/>
      <c r="L39" s="800"/>
      <c r="M39" s="800"/>
    </row>
    <row r="40" spans="3:13" ht="17.25">
      <c r="C40" s="386"/>
      <c r="D40" s="386"/>
      <c r="E40" s="386"/>
      <c r="F40" s="386"/>
      <c r="G40" s="802"/>
      <c r="H40" s="802"/>
      <c r="I40" s="800"/>
      <c r="J40" s="800"/>
      <c r="K40" s="800"/>
      <c r="L40" s="800"/>
      <c r="M40" s="800"/>
    </row>
    <row r="41" spans="3:13" ht="15.75">
      <c r="C41" s="386"/>
      <c r="D41" s="386"/>
      <c r="E41" s="386"/>
      <c r="F41" s="386"/>
      <c r="G41" s="803"/>
      <c r="H41" s="803"/>
      <c r="I41" s="800"/>
      <c r="J41" s="800"/>
      <c r="K41" s="804"/>
      <c r="L41" s="804"/>
      <c r="M41" s="804"/>
    </row>
    <row r="42" spans="3:13" ht="15">
      <c r="C42" s="386"/>
      <c r="D42" s="386"/>
      <c r="E42" s="386"/>
      <c r="F42" s="386"/>
      <c r="G42" s="803"/>
      <c r="H42" s="803"/>
      <c r="I42" s="800"/>
      <c r="J42" s="800"/>
      <c r="K42" s="800"/>
      <c r="L42" s="800"/>
      <c r="M42" s="800"/>
    </row>
    <row r="43" spans="3:13" ht="15">
      <c r="C43" s="386"/>
      <c r="D43" s="386"/>
      <c r="E43" s="386"/>
      <c r="F43" s="386"/>
      <c r="G43" s="803"/>
      <c r="H43" s="803"/>
      <c r="I43" s="800"/>
      <c r="J43" s="800"/>
      <c r="K43" s="800"/>
      <c r="L43" s="800"/>
      <c r="M43" s="800"/>
    </row>
    <row r="44" spans="3:13" ht="15">
      <c r="C44" s="386"/>
      <c r="D44" s="386"/>
      <c r="E44" s="386"/>
      <c r="F44" s="386"/>
      <c r="G44" s="803"/>
      <c r="H44" s="803"/>
      <c r="I44" s="800"/>
      <c r="J44" s="800"/>
      <c r="K44" s="800"/>
      <c r="L44" s="800"/>
      <c r="M44" s="800"/>
    </row>
    <row r="45" spans="3:13" ht="15">
      <c r="C45" s="800"/>
      <c r="D45" s="800"/>
      <c r="E45" s="800"/>
      <c r="F45" s="800"/>
      <c r="G45" s="800"/>
      <c r="H45" s="800"/>
      <c r="I45" s="800"/>
      <c r="J45" s="800"/>
      <c r="K45" s="800"/>
      <c r="L45" s="800"/>
      <c r="M45" s="800"/>
    </row>
    <row r="46" spans="3:13" ht="15">
      <c r="C46" s="800"/>
      <c r="D46" s="800"/>
      <c r="E46" s="800"/>
      <c r="F46" s="800"/>
      <c r="G46" s="800"/>
      <c r="H46" s="800"/>
      <c r="I46" s="800"/>
      <c r="J46" s="800"/>
      <c r="K46" s="800"/>
      <c r="L46" s="800"/>
      <c r="M46" s="800"/>
    </row>
    <row r="47" spans="3:13" ht="15">
      <c r="C47" s="800"/>
      <c r="D47" s="800"/>
      <c r="E47" s="800"/>
      <c r="F47" s="800"/>
      <c r="G47" s="800"/>
      <c r="H47" s="800"/>
      <c r="I47" s="800"/>
      <c r="J47" s="800"/>
      <c r="K47" s="800"/>
      <c r="L47" s="800"/>
      <c r="M47" s="800"/>
    </row>
    <row r="48" spans="3:13" ht="15">
      <c r="C48" s="800"/>
      <c r="D48" s="800"/>
      <c r="E48" s="800"/>
      <c r="F48" s="800"/>
      <c r="G48" s="800"/>
      <c r="H48" s="800"/>
      <c r="I48" s="800"/>
      <c r="J48" s="800"/>
      <c r="K48" s="800"/>
      <c r="L48" s="800"/>
      <c r="M48" s="800"/>
    </row>
    <row r="49" spans="3:13" ht="15">
      <c r="C49" s="800"/>
      <c r="D49" s="800"/>
      <c r="E49" s="800"/>
      <c r="F49" s="800"/>
      <c r="G49" s="800"/>
      <c r="H49" s="800"/>
      <c r="I49" s="800"/>
      <c r="J49" s="800"/>
      <c r="K49" s="800"/>
      <c r="L49" s="800"/>
      <c r="M49" s="800"/>
    </row>
    <row r="50" spans="3:13" ht="15">
      <c r="C50" s="800"/>
      <c r="D50" s="800"/>
      <c r="E50" s="800"/>
      <c r="F50" s="800"/>
      <c r="G50" s="800"/>
      <c r="H50" s="800"/>
      <c r="I50" s="800"/>
      <c r="J50" s="800"/>
      <c r="K50" s="800"/>
      <c r="L50" s="800"/>
      <c r="M50" s="800"/>
    </row>
    <row r="51" spans="3:13" ht="15">
      <c r="C51" s="800"/>
      <c r="D51" s="800"/>
      <c r="E51" s="800"/>
      <c r="F51" s="800"/>
      <c r="G51" s="800"/>
      <c r="H51" s="800"/>
      <c r="I51" s="800"/>
      <c r="J51" s="800"/>
      <c r="K51" s="800"/>
      <c r="L51" s="800"/>
      <c r="M51" s="800"/>
    </row>
    <row r="52" spans="3:13" ht="15">
      <c r="C52" s="800"/>
      <c r="D52" s="800"/>
      <c r="E52" s="800"/>
      <c r="F52" s="800"/>
      <c r="G52" s="800"/>
      <c r="H52" s="800"/>
      <c r="I52" s="800"/>
      <c r="J52" s="800"/>
      <c r="K52" s="800"/>
      <c r="L52" s="800"/>
      <c r="M52" s="800"/>
    </row>
    <row r="53" spans="3:13" ht="15">
      <c r="C53" s="800"/>
      <c r="D53" s="800"/>
      <c r="E53" s="800"/>
      <c r="F53" s="800"/>
      <c r="G53" s="800"/>
      <c r="H53" s="800"/>
      <c r="I53" s="800"/>
      <c r="J53" s="800"/>
      <c r="K53" s="800"/>
      <c r="L53" s="800"/>
      <c r="M53" s="800"/>
    </row>
    <row r="54" spans="3:13" ht="15">
      <c r="C54" s="800"/>
      <c r="D54" s="800"/>
      <c r="E54" s="800"/>
      <c r="F54" s="800"/>
      <c r="G54" s="800"/>
      <c r="H54" s="800"/>
      <c r="I54" s="800"/>
      <c r="J54" s="800"/>
      <c r="K54" s="800"/>
      <c r="L54" s="800"/>
      <c r="M54" s="800"/>
    </row>
    <row r="55" spans="3:13" ht="15">
      <c r="C55" s="800"/>
      <c r="D55" s="800"/>
      <c r="E55" s="800"/>
      <c r="F55" s="800"/>
      <c r="G55" s="800"/>
      <c r="H55" s="800"/>
      <c r="I55" s="800"/>
      <c r="J55" s="800"/>
      <c r="K55" s="800"/>
      <c r="L55" s="800"/>
      <c r="M55" s="800"/>
    </row>
    <row r="56" spans="3:13" ht="15">
      <c r="C56" s="800"/>
      <c r="D56" s="800"/>
      <c r="E56" s="800"/>
      <c r="F56" s="800"/>
      <c r="G56" s="800"/>
      <c r="H56" s="800"/>
      <c r="I56" s="800"/>
      <c r="J56" s="800"/>
      <c r="K56" s="800"/>
      <c r="L56" s="800"/>
      <c r="M56" s="800"/>
    </row>
    <row r="57" spans="3:13" ht="15">
      <c r="C57" s="800"/>
      <c r="D57" s="800"/>
      <c r="E57" s="800"/>
      <c r="F57" s="800"/>
      <c r="G57" s="800"/>
      <c r="H57" s="800"/>
      <c r="I57" s="800"/>
      <c r="J57" s="800"/>
      <c r="K57" s="800"/>
      <c r="L57" s="800"/>
      <c r="M57" s="800"/>
    </row>
    <row r="58" spans="3:13" ht="15">
      <c r="C58" s="800"/>
      <c r="D58" s="800"/>
      <c r="E58" s="800"/>
      <c r="F58" s="800"/>
      <c r="G58" s="800"/>
      <c r="H58" s="800"/>
      <c r="I58" s="800"/>
      <c r="J58" s="800"/>
      <c r="K58" s="800"/>
      <c r="L58" s="800"/>
      <c r="M58" s="800"/>
    </row>
    <row r="59" spans="3:13" ht="15">
      <c r="C59" s="800"/>
      <c r="D59" s="800"/>
      <c r="E59" s="800"/>
      <c r="F59" s="800"/>
      <c r="G59" s="800"/>
      <c r="H59" s="800"/>
      <c r="I59" s="800"/>
      <c r="J59" s="800"/>
      <c r="K59" s="800"/>
      <c r="L59" s="800"/>
      <c r="M59" s="800"/>
    </row>
    <row r="60" spans="3:13" ht="15">
      <c r="C60" s="800"/>
      <c r="D60" s="800"/>
      <c r="E60" s="800"/>
      <c r="F60" s="800"/>
      <c r="G60" s="800"/>
      <c r="H60" s="800"/>
      <c r="I60" s="800"/>
      <c r="J60" s="800"/>
      <c r="K60" s="800"/>
      <c r="L60" s="800"/>
      <c r="M60" s="800"/>
    </row>
    <row r="61" spans="3:13" ht="15">
      <c r="C61" s="800"/>
      <c r="D61" s="800"/>
      <c r="E61" s="800"/>
      <c r="F61" s="800"/>
      <c r="G61" s="800"/>
      <c r="H61" s="800"/>
      <c r="I61" s="800"/>
      <c r="J61" s="800"/>
      <c r="K61" s="800"/>
      <c r="L61" s="800"/>
      <c r="M61" s="800"/>
    </row>
    <row r="62" spans="3:13" ht="15">
      <c r="C62" s="800"/>
      <c r="D62" s="800"/>
      <c r="E62" s="800"/>
      <c r="F62" s="800"/>
      <c r="G62" s="800"/>
      <c r="H62" s="800"/>
      <c r="I62" s="800"/>
      <c r="J62" s="800"/>
      <c r="K62" s="800"/>
      <c r="L62" s="800"/>
      <c r="M62" s="800"/>
    </row>
  </sheetData>
  <sheetProtection/>
  <mergeCells count="156">
    <mergeCell ref="N7:N9"/>
    <mergeCell ref="L5:O5"/>
    <mergeCell ref="A10:B10"/>
    <mergeCell ref="A3:B3"/>
    <mergeCell ref="AP5:BB5"/>
    <mergeCell ref="E7:G7"/>
    <mergeCell ref="H7:H9"/>
    <mergeCell ref="I7:I9"/>
    <mergeCell ref="J7:J9"/>
    <mergeCell ref="A6:B9"/>
    <mergeCell ref="O7:O9"/>
    <mergeCell ref="BC5:BO5"/>
    <mergeCell ref="BJ7:BJ9"/>
    <mergeCell ref="AC6:AC9"/>
    <mergeCell ref="D7:D9"/>
    <mergeCell ref="L4:O4"/>
    <mergeCell ref="AJ7:AJ9"/>
    <mergeCell ref="AN7:AN9"/>
    <mergeCell ref="BM7:BM9"/>
    <mergeCell ref="BN7:BN9"/>
    <mergeCell ref="L2:O2"/>
    <mergeCell ref="L3:O3"/>
    <mergeCell ref="D3:K3"/>
    <mergeCell ref="Q7:Q9"/>
    <mergeCell ref="R7:T7"/>
    <mergeCell ref="BR8:BR9"/>
    <mergeCell ref="AH7:AH9"/>
    <mergeCell ref="AI7:AI9"/>
    <mergeCell ref="AS8:AT8"/>
    <mergeCell ref="AZ7:AZ9"/>
    <mergeCell ref="A1:B1"/>
    <mergeCell ref="DZ8:EA8"/>
    <mergeCell ref="D1:K1"/>
    <mergeCell ref="D2:K2"/>
    <mergeCell ref="CC5:CO5"/>
    <mergeCell ref="CP5:DB5"/>
    <mergeCell ref="BP5:CB5"/>
    <mergeCell ref="L1:O1"/>
    <mergeCell ref="AV7:AV9"/>
    <mergeCell ref="BB7:BB9"/>
    <mergeCell ref="DC5:DO5"/>
    <mergeCell ref="P5:AB5"/>
    <mergeCell ref="AC5:AO5"/>
    <mergeCell ref="C6:C9"/>
    <mergeCell ref="D6:O6"/>
    <mergeCell ref="P6:P9"/>
    <mergeCell ref="Q6:AB6"/>
    <mergeCell ref="M7:M9"/>
    <mergeCell ref="AY7:AY9"/>
    <mergeCell ref="AE7:AG7"/>
    <mergeCell ref="DD6:DO6"/>
    <mergeCell ref="CH7:CH9"/>
    <mergeCell ref="BR7:BT7"/>
    <mergeCell ref="CD7:CD9"/>
    <mergeCell ref="CC6:CC9"/>
    <mergeCell ref="BY7:BY9"/>
    <mergeCell ref="BZ7:BZ9"/>
    <mergeCell ref="BV7:BV9"/>
    <mergeCell ref="BQ6:CB6"/>
    <mergeCell ref="CM7:CM9"/>
    <mergeCell ref="L7:L9"/>
    <mergeCell ref="CQ6:DB6"/>
    <mergeCell ref="DC6:DC9"/>
    <mergeCell ref="CD6:CO6"/>
    <mergeCell ref="CP6:CP9"/>
    <mergeCell ref="AK7:AK9"/>
    <mergeCell ref="AL7:AL9"/>
    <mergeCell ref="AM7:AM9"/>
    <mergeCell ref="BS8:BT8"/>
    <mergeCell ref="BL7:BL9"/>
    <mergeCell ref="BE7:BG7"/>
    <mergeCell ref="AW7:AW9"/>
    <mergeCell ref="CB7:CB9"/>
    <mergeCell ref="BP6:BP9"/>
    <mergeCell ref="BD6:BO6"/>
    <mergeCell ref="BW7:BW9"/>
    <mergeCell ref="BU7:BU9"/>
    <mergeCell ref="BE8:BE9"/>
    <mergeCell ref="BF8:BG8"/>
    <mergeCell ref="BH7:BH9"/>
    <mergeCell ref="AB7:AB9"/>
    <mergeCell ref="AD7:AD9"/>
    <mergeCell ref="AX7:AX9"/>
    <mergeCell ref="AR7:AT7"/>
    <mergeCell ref="AU7:AU9"/>
    <mergeCell ref="AO7:AO9"/>
    <mergeCell ref="AQ7:AQ9"/>
    <mergeCell ref="AP6:AP9"/>
    <mergeCell ref="AD6:AO6"/>
    <mergeCell ref="BI7:BI9"/>
    <mergeCell ref="BK7:BK9"/>
    <mergeCell ref="CE7:CG7"/>
    <mergeCell ref="CE8:CE9"/>
    <mergeCell ref="CF8:CG8"/>
    <mergeCell ref="BO7:BO9"/>
    <mergeCell ref="BQ7:BQ9"/>
    <mergeCell ref="BX7:BX9"/>
    <mergeCell ref="CA7:CA9"/>
    <mergeCell ref="CS8:CT8"/>
    <mergeCell ref="CN7:CN9"/>
    <mergeCell ref="CO7:CO9"/>
    <mergeCell ref="CQ7:CQ9"/>
    <mergeCell ref="CI7:CI9"/>
    <mergeCell ref="CJ7:CJ9"/>
    <mergeCell ref="CK7:CK9"/>
    <mergeCell ref="CL7:CL9"/>
    <mergeCell ref="DJ7:DJ9"/>
    <mergeCell ref="CX7:CX9"/>
    <mergeCell ref="CY7:CY9"/>
    <mergeCell ref="CZ7:CZ9"/>
    <mergeCell ref="DA7:DA9"/>
    <mergeCell ref="CR7:CT7"/>
    <mergeCell ref="CU7:CU9"/>
    <mergeCell ref="CV7:CV9"/>
    <mergeCell ref="CW7:CW9"/>
    <mergeCell ref="CR8:CR9"/>
    <mergeCell ref="DF8:DG8"/>
    <mergeCell ref="DO7:DO9"/>
    <mergeCell ref="E8:E9"/>
    <mergeCell ref="F8:G8"/>
    <mergeCell ref="R8:R9"/>
    <mergeCell ref="S8:T8"/>
    <mergeCell ref="AE8:AE9"/>
    <mergeCell ref="AF8:AG8"/>
    <mergeCell ref="AR8:AR9"/>
    <mergeCell ref="DI7:DI9"/>
    <mergeCell ref="U7:U9"/>
    <mergeCell ref="DM7:DM9"/>
    <mergeCell ref="DN7:DN9"/>
    <mergeCell ref="DK7:DK9"/>
    <mergeCell ref="DL7:DL9"/>
    <mergeCell ref="DB7:DB9"/>
    <mergeCell ref="DD7:DD9"/>
    <mergeCell ref="DE7:DG7"/>
    <mergeCell ref="DH7:DH9"/>
    <mergeCell ref="DE8:DE9"/>
    <mergeCell ref="BD7:BD9"/>
    <mergeCell ref="BC6:BC9"/>
    <mergeCell ref="V7:V9"/>
    <mergeCell ref="W7:W9"/>
    <mergeCell ref="X7:X9"/>
    <mergeCell ref="BA7:BA9"/>
    <mergeCell ref="Y7:Y9"/>
    <mergeCell ref="Z7:Z9"/>
    <mergeCell ref="AA7:AA9"/>
    <mergeCell ref="AQ6:BB6"/>
    <mergeCell ref="K7:K9"/>
    <mergeCell ref="I30:J30"/>
    <mergeCell ref="I31:J31"/>
    <mergeCell ref="I33:J33"/>
    <mergeCell ref="I38:J38"/>
    <mergeCell ref="I34:J34"/>
    <mergeCell ref="I35:J35"/>
    <mergeCell ref="I36:J36"/>
    <mergeCell ref="I37:J37"/>
    <mergeCell ref="J27:M27"/>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1165" t="s">
        <v>35</v>
      </c>
      <c r="B1" s="1165"/>
      <c r="C1" s="1165"/>
      <c r="D1" s="1165"/>
      <c r="E1" s="1164" t="s">
        <v>476</v>
      </c>
      <c r="F1" s="1164"/>
      <c r="G1" s="1164"/>
      <c r="H1" s="1164"/>
      <c r="I1" s="1164"/>
      <c r="J1" s="1164"/>
      <c r="K1" s="1164"/>
      <c r="L1" s="39" t="s">
        <v>452</v>
      </c>
      <c r="M1" s="39"/>
      <c r="N1" s="39"/>
      <c r="O1" s="40"/>
      <c r="P1" s="40"/>
    </row>
    <row r="2" spans="1:16" ht="15.75" customHeight="1">
      <c r="A2" s="1166" t="s">
        <v>338</v>
      </c>
      <c r="B2" s="1166"/>
      <c r="C2" s="1166"/>
      <c r="D2" s="1166"/>
      <c r="E2" s="1164"/>
      <c r="F2" s="1164"/>
      <c r="G2" s="1164"/>
      <c r="H2" s="1164"/>
      <c r="I2" s="1164"/>
      <c r="J2" s="1164"/>
      <c r="K2" s="1164"/>
      <c r="L2" s="1156" t="s">
        <v>355</v>
      </c>
      <c r="M2" s="1156"/>
      <c r="N2" s="1156"/>
      <c r="O2" s="43"/>
      <c r="P2" s="40"/>
    </row>
    <row r="3" spans="1:16" ht="18" customHeight="1">
      <c r="A3" s="1166" t="s">
        <v>339</v>
      </c>
      <c r="B3" s="1166"/>
      <c r="C3" s="1166"/>
      <c r="D3" s="1166"/>
      <c r="E3" s="1167" t="s">
        <v>472</v>
      </c>
      <c r="F3" s="1167"/>
      <c r="G3" s="1167"/>
      <c r="H3" s="1167"/>
      <c r="I3" s="1167"/>
      <c r="J3" s="1167"/>
      <c r="K3" s="44"/>
      <c r="L3" s="1157" t="s">
        <v>471</v>
      </c>
      <c r="M3" s="1157"/>
      <c r="N3" s="1157"/>
      <c r="O3" s="40"/>
      <c r="P3" s="40"/>
    </row>
    <row r="4" spans="1:16" ht="21" customHeight="1">
      <c r="A4" s="1163" t="s">
        <v>358</v>
      </c>
      <c r="B4" s="1163"/>
      <c r="C4" s="1163"/>
      <c r="D4" s="1163"/>
      <c r="E4" s="47"/>
      <c r="F4" s="48"/>
      <c r="G4" s="49"/>
      <c r="H4" s="49"/>
      <c r="I4" s="49"/>
      <c r="J4" s="49"/>
      <c r="K4" s="40"/>
      <c r="L4" s="1156" t="s">
        <v>350</v>
      </c>
      <c r="M4" s="1156"/>
      <c r="N4" s="1156"/>
      <c r="O4" s="43"/>
      <c r="P4" s="40"/>
    </row>
    <row r="5" spans="1:16" ht="18" customHeight="1">
      <c r="A5" s="49"/>
      <c r="B5" s="40"/>
      <c r="C5" s="50"/>
      <c r="D5" s="1161"/>
      <c r="E5" s="1161"/>
      <c r="F5" s="1161"/>
      <c r="G5" s="1161"/>
      <c r="H5" s="1161"/>
      <c r="I5" s="1161"/>
      <c r="J5" s="1161"/>
      <c r="K5" s="1161"/>
      <c r="L5" s="51" t="s">
        <v>359</v>
      </c>
      <c r="M5" s="51"/>
      <c r="N5" s="51"/>
      <c r="O5" s="40"/>
      <c r="P5" s="40"/>
    </row>
    <row r="6" spans="1:18" ht="33" customHeight="1">
      <c r="A6" s="1148" t="s">
        <v>71</v>
      </c>
      <c r="B6" s="1149"/>
      <c r="C6" s="1162" t="s">
        <v>360</v>
      </c>
      <c r="D6" s="1162"/>
      <c r="E6" s="1162"/>
      <c r="F6" s="1162"/>
      <c r="G6" s="1158" t="s">
        <v>7</v>
      </c>
      <c r="H6" s="1159"/>
      <c r="I6" s="1159"/>
      <c r="J6" s="1159"/>
      <c r="K6" s="1159"/>
      <c r="L6" s="1159"/>
      <c r="M6" s="1159"/>
      <c r="N6" s="1160"/>
      <c r="O6" s="1174" t="s">
        <v>361</v>
      </c>
      <c r="P6" s="1175"/>
      <c r="Q6" s="1175"/>
      <c r="R6" s="1176"/>
    </row>
    <row r="7" spans="1:18" ht="29.25" customHeight="1">
      <c r="A7" s="1150"/>
      <c r="B7" s="1151"/>
      <c r="C7" s="1162"/>
      <c r="D7" s="1162"/>
      <c r="E7" s="1162"/>
      <c r="F7" s="1162"/>
      <c r="G7" s="1158" t="s">
        <v>362</v>
      </c>
      <c r="H7" s="1159"/>
      <c r="I7" s="1159"/>
      <c r="J7" s="1160"/>
      <c r="K7" s="1158" t="s">
        <v>109</v>
      </c>
      <c r="L7" s="1159"/>
      <c r="M7" s="1159"/>
      <c r="N7" s="1160"/>
      <c r="O7" s="53" t="s">
        <v>363</v>
      </c>
      <c r="P7" s="53" t="s">
        <v>364</v>
      </c>
      <c r="Q7" s="1177" t="s">
        <v>365</v>
      </c>
      <c r="R7" s="1177" t="s">
        <v>366</v>
      </c>
    </row>
    <row r="8" spans="1:18" ht="26.25" customHeight="1">
      <c r="A8" s="1150"/>
      <c r="B8" s="1151"/>
      <c r="C8" s="1145" t="s">
        <v>106</v>
      </c>
      <c r="D8" s="1146"/>
      <c r="E8" s="1145" t="s">
        <v>105</v>
      </c>
      <c r="F8" s="1146"/>
      <c r="G8" s="1145" t="s">
        <v>107</v>
      </c>
      <c r="H8" s="1147"/>
      <c r="I8" s="1145" t="s">
        <v>108</v>
      </c>
      <c r="J8" s="1147"/>
      <c r="K8" s="1145" t="s">
        <v>110</v>
      </c>
      <c r="L8" s="1147"/>
      <c r="M8" s="1145" t="s">
        <v>111</v>
      </c>
      <c r="N8" s="1147"/>
      <c r="O8" s="1179" t="s">
        <v>367</v>
      </c>
      <c r="P8" s="1180" t="s">
        <v>368</v>
      </c>
      <c r="Q8" s="1177"/>
      <c r="R8" s="1177"/>
    </row>
    <row r="9" spans="1:18" ht="30.75" customHeight="1">
      <c r="A9" s="1150"/>
      <c r="B9" s="1151"/>
      <c r="C9" s="54" t="s">
        <v>3</v>
      </c>
      <c r="D9" s="52" t="s">
        <v>10</v>
      </c>
      <c r="E9" s="52" t="s">
        <v>3</v>
      </c>
      <c r="F9" s="52" t="s">
        <v>10</v>
      </c>
      <c r="G9" s="55" t="s">
        <v>3</v>
      </c>
      <c r="H9" s="55" t="s">
        <v>10</v>
      </c>
      <c r="I9" s="55" t="s">
        <v>3</v>
      </c>
      <c r="J9" s="55" t="s">
        <v>10</v>
      </c>
      <c r="K9" s="55" t="s">
        <v>3</v>
      </c>
      <c r="L9" s="55" t="s">
        <v>10</v>
      </c>
      <c r="M9" s="55" t="s">
        <v>3</v>
      </c>
      <c r="N9" s="55" t="s">
        <v>10</v>
      </c>
      <c r="O9" s="1179"/>
      <c r="P9" s="1181"/>
      <c r="Q9" s="1178"/>
      <c r="R9" s="1178"/>
    </row>
    <row r="10" spans="1:18" s="60" customFormat="1" ht="18" customHeight="1">
      <c r="A10" s="1170" t="s">
        <v>6</v>
      </c>
      <c r="B10" s="1170"/>
      <c r="C10" s="56">
        <v>1</v>
      </c>
      <c r="D10" s="56">
        <v>2</v>
      </c>
      <c r="E10" s="56">
        <v>3</v>
      </c>
      <c r="F10" s="56">
        <v>4</v>
      </c>
      <c r="G10" s="56">
        <v>5</v>
      </c>
      <c r="H10" s="56">
        <v>6</v>
      </c>
      <c r="I10" s="56">
        <v>7</v>
      </c>
      <c r="J10" s="56">
        <v>8</v>
      </c>
      <c r="K10" s="56">
        <v>9</v>
      </c>
      <c r="L10" s="56">
        <v>10</v>
      </c>
      <c r="M10" s="56">
        <v>11</v>
      </c>
      <c r="N10" s="56">
        <v>12</v>
      </c>
      <c r="O10" s="57" t="s">
        <v>103</v>
      </c>
      <c r="P10" s="57" t="s">
        <v>104</v>
      </c>
      <c r="Q10" s="58"/>
      <c r="R10" s="59"/>
    </row>
    <row r="11" spans="1:18" s="60" customFormat="1" ht="18" customHeight="1" hidden="1">
      <c r="A11" s="1172" t="s">
        <v>369</v>
      </c>
      <c r="B11" s="1173"/>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1154" t="s">
        <v>473</v>
      </c>
      <c r="B12" s="1155"/>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1152" t="s">
        <v>37</v>
      </c>
      <c r="B13" s="1153"/>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370</v>
      </c>
    </row>
    <row r="14" spans="1:37" s="60" customFormat="1" ht="18" customHeight="1">
      <c r="A14" s="67" t="s">
        <v>0</v>
      </c>
      <c r="B14" s="68" t="s">
        <v>97</v>
      </c>
      <c r="C14" s="69">
        <f>G14+K14</f>
        <v>2</v>
      </c>
      <c r="D14" s="69">
        <f>H14+L14</f>
        <v>13066</v>
      </c>
      <c r="E14" s="69">
        <f>I14+M14</f>
        <v>1</v>
      </c>
      <c r="F14" s="69">
        <f>J14+N14</f>
        <v>13066</v>
      </c>
      <c r="G14" s="70">
        <v>1</v>
      </c>
      <c r="H14" s="70">
        <v>9800</v>
      </c>
      <c r="I14" s="70">
        <v>1</v>
      </c>
      <c r="J14" s="70">
        <v>9800</v>
      </c>
      <c r="K14" s="70">
        <v>1</v>
      </c>
      <c r="L14" s="70">
        <v>3266</v>
      </c>
      <c r="M14" s="70">
        <v>0</v>
      </c>
      <c r="N14" s="70">
        <v>3266</v>
      </c>
      <c r="O14" s="58">
        <v>1</v>
      </c>
      <c r="P14" s="59">
        <v>13066</v>
      </c>
      <c r="Q14" s="58">
        <f t="shared" si="2"/>
        <v>0</v>
      </c>
      <c r="R14" s="58">
        <f t="shared" si="3"/>
        <v>0</v>
      </c>
      <c r="AK14" s="71"/>
    </row>
    <row r="15" spans="1:18" s="60" customFormat="1" ht="18" customHeight="1">
      <c r="A15" s="72" t="s">
        <v>1</v>
      </c>
      <c r="B15" s="68" t="s">
        <v>18</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51</v>
      </c>
      <c r="B16" s="75" t="s">
        <v>371</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v>5</v>
      </c>
      <c r="P16" s="59">
        <v>47300</v>
      </c>
      <c r="Q16" s="58">
        <f t="shared" si="2"/>
        <v>0</v>
      </c>
      <c r="R16" s="58">
        <f t="shared" si="3"/>
        <v>0</v>
      </c>
      <c r="AL16" s="71"/>
    </row>
    <row r="17" spans="1:32" s="60" customFormat="1" ht="18" customHeight="1">
      <c r="A17" s="74" t="s">
        <v>52</v>
      </c>
      <c r="B17" s="76" t="s">
        <v>372</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v>1</v>
      </c>
      <c r="P17" s="59">
        <v>4840</v>
      </c>
      <c r="Q17" s="58">
        <f t="shared" si="2"/>
        <v>0</v>
      </c>
      <c r="R17" s="58">
        <f t="shared" si="3"/>
        <v>0</v>
      </c>
      <c r="AF17" s="71" t="s">
        <v>373</v>
      </c>
    </row>
    <row r="18" spans="1:18" s="78" customFormat="1" ht="18" customHeight="1">
      <c r="A18" s="74" t="s">
        <v>57</v>
      </c>
      <c r="B18" s="75" t="s">
        <v>374</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v>8</v>
      </c>
      <c r="P18" s="59">
        <v>87159</v>
      </c>
      <c r="Q18" s="58">
        <f t="shared" si="2"/>
        <v>0</v>
      </c>
      <c r="R18" s="58">
        <f t="shared" si="3"/>
        <v>0</v>
      </c>
    </row>
    <row r="19" spans="1:18" s="60" customFormat="1" ht="18" customHeight="1">
      <c r="A19" s="74" t="s">
        <v>72</v>
      </c>
      <c r="B19" s="75" t="s">
        <v>375</v>
      </c>
      <c r="C19" s="69">
        <f t="shared" si="5"/>
        <v>0</v>
      </c>
      <c r="D19" s="69">
        <f t="shared" si="6"/>
        <v>0</v>
      </c>
      <c r="E19" s="69">
        <f t="shared" si="7"/>
        <v>0</v>
      </c>
      <c r="F19" s="69">
        <f t="shared" si="8"/>
        <v>0</v>
      </c>
      <c r="G19" s="70">
        <v>0</v>
      </c>
      <c r="H19" s="70">
        <v>0</v>
      </c>
      <c r="I19" s="70">
        <v>0</v>
      </c>
      <c r="J19" s="70">
        <v>0</v>
      </c>
      <c r="K19" s="70">
        <v>0</v>
      </c>
      <c r="L19" s="70">
        <v>0</v>
      </c>
      <c r="M19" s="70">
        <v>0</v>
      </c>
      <c r="N19" s="70">
        <v>0</v>
      </c>
      <c r="O19" s="58">
        <v>0</v>
      </c>
      <c r="P19" s="59">
        <v>0</v>
      </c>
      <c r="Q19" s="58">
        <f t="shared" si="2"/>
        <v>0</v>
      </c>
      <c r="R19" s="58">
        <f t="shared" si="3"/>
        <v>0</v>
      </c>
    </row>
    <row r="20" spans="1:18" s="60" customFormat="1" ht="18" customHeight="1">
      <c r="A20" s="74" t="s">
        <v>73</v>
      </c>
      <c r="B20" s="79" t="s">
        <v>376</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v>8</v>
      </c>
      <c r="P20" s="59">
        <v>7479</v>
      </c>
      <c r="Q20" s="58">
        <f t="shared" si="2"/>
        <v>0</v>
      </c>
      <c r="R20" s="58">
        <f t="shared" si="3"/>
        <v>0</v>
      </c>
    </row>
    <row r="21" spans="1:39" s="60" customFormat="1" ht="18" customHeight="1">
      <c r="A21" s="74" t="s">
        <v>74</v>
      </c>
      <c r="B21" s="75" t="s">
        <v>377</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v>5</v>
      </c>
      <c r="P21" s="59">
        <v>12380</v>
      </c>
      <c r="Q21" s="58">
        <f t="shared" si="2"/>
        <v>0</v>
      </c>
      <c r="R21" s="58">
        <f t="shared" si="3"/>
        <v>0</v>
      </c>
      <c r="AJ21" s="60" t="s">
        <v>378</v>
      </c>
      <c r="AK21" s="60" t="s">
        <v>379</v>
      </c>
      <c r="AL21" s="60" t="s">
        <v>380</v>
      </c>
      <c r="AM21" s="71" t="s">
        <v>381</v>
      </c>
    </row>
    <row r="22" spans="1:39" s="60" customFormat="1" ht="18" customHeight="1">
      <c r="A22" s="74" t="s">
        <v>75</v>
      </c>
      <c r="B22" s="75" t="s">
        <v>382</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v>4</v>
      </c>
      <c r="P22" s="59">
        <v>22507</v>
      </c>
      <c r="Q22" s="58">
        <f t="shared" si="2"/>
        <v>0</v>
      </c>
      <c r="R22" s="58">
        <f t="shared" si="3"/>
        <v>0</v>
      </c>
      <c r="AM22" s="71" t="s">
        <v>383</v>
      </c>
    </row>
    <row r="23" spans="1:18" s="60" customFormat="1" ht="18" customHeight="1">
      <c r="A23" s="74" t="s">
        <v>76</v>
      </c>
      <c r="B23" s="75" t="s">
        <v>384</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v>2</v>
      </c>
      <c r="P23" s="59">
        <v>3326</v>
      </c>
      <c r="Q23" s="58">
        <f t="shared" si="2"/>
        <v>0</v>
      </c>
      <c r="R23" s="58">
        <f t="shared" si="3"/>
        <v>0</v>
      </c>
    </row>
    <row r="24" spans="1:36" s="60" customFormat="1" ht="18" customHeight="1">
      <c r="A24" s="74" t="s">
        <v>77</v>
      </c>
      <c r="B24" s="75" t="s">
        <v>385</v>
      </c>
      <c r="C24" s="69">
        <f t="shared" si="5"/>
        <v>0</v>
      </c>
      <c r="D24" s="69">
        <f t="shared" si="6"/>
        <v>0</v>
      </c>
      <c r="E24" s="69">
        <f t="shared" si="7"/>
        <v>0</v>
      </c>
      <c r="F24" s="69">
        <f t="shared" si="8"/>
        <v>0</v>
      </c>
      <c r="G24" s="70">
        <v>0</v>
      </c>
      <c r="H24" s="70">
        <v>0</v>
      </c>
      <c r="I24" s="70">
        <v>0</v>
      </c>
      <c r="J24" s="70">
        <v>0</v>
      </c>
      <c r="K24" s="70">
        <v>0</v>
      </c>
      <c r="L24" s="70">
        <v>0</v>
      </c>
      <c r="M24" s="70">
        <v>0</v>
      </c>
      <c r="N24" s="70">
        <v>0</v>
      </c>
      <c r="O24" s="58">
        <v>0</v>
      </c>
      <c r="P24" s="59">
        <v>0</v>
      </c>
      <c r="Q24" s="58">
        <f t="shared" si="2"/>
        <v>0</v>
      </c>
      <c r="R24" s="58">
        <f t="shared" si="3"/>
        <v>0</v>
      </c>
      <c r="AJ24" s="60" t="s">
        <v>378</v>
      </c>
    </row>
    <row r="25" spans="1:36" s="60" customFormat="1" ht="18" customHeight="1">
      <c r="A25" s="74" t="s">
        <v>100</v>
      </c>
      <c r="B25" s="75" t="s">
        <v>386</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v>0</v>
      </c>
      <c r="P25" s="59">
        <v>4300</v>
      </c>
      <c r="Q25" s="58">
        <f t="shared" si="2"/>
        <v>0</v>
      </c>
      <c r="R25" s="58">
        <f t="shared" si="3"/>
        <v>0</v>
      </c>
      <c r="AJ25" s="71" t="s">
        <v>387</v>
      </c>
    </row>
    <row r="26" spans="1:44" s="60" customFormat="1" ht="18" customHeight="1">
      <c r="A26" s="74" t="s">
        <v>101</v>
      </c>
      <c r="B26" s="75" t="s">
        <v>388</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v>1</v>
      </c>
      <c r="P26" s="59">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1171" t="s">
        <v>474</v>
      </c>
      <c r="C28" s="1171"/>
      <c r="D28" s="1171"/>
      <c r="E28" s="1171"/>
      <c r="F28" s="83"/>
      <c r="G28" s="84"/>
      <c r="H28" s="84"/>
      <c r="I28" s="84"/>
      <c r="J28" s="1171" t="s">
        <v>475</v>
      </c>
      <c r="K28" s="1171"/>
      <c r="L28" s="1171"/>
      <c r="M28" s="1171"/>
      <c r="N28" s="1171"/>
      <c r="O28" s="85"/>
      <c r="P28" s="85"/>
      <c r="AG28" s="86" t="s">
        <v>390</v>
      </c>
      <c r="AI28" s="87">
        <f>82/88</f>
        <v>0.9318181818181818</v>
      </c>
    </row>
    <row r="29" spans="1:16" s="93" customFormat="1" ht="19.5" customHeight="1">
      <c r="A29" s="88"/>
      <c r="B29" s="1144" t="s">
        <v>42</v>
      </c>
      <c r="C29" s="1144"/>
      <c r="D29" s="1144"/>
      <c r="E29" s="1144"/>
      <c r="F29" s="90"/>
      <c r="G29" s="91"/>
      <c r="H29" s="91"/>
      <c r="I29" s="91"/>
      <c r="J29" s="1144" t="s">
        <v>391</v>
      </c>
      <c r="K29" s="1144"/>
      <c r="L29" s="1144"/>
      <c r="M29" s="1144"/>
      <c r="N29" s="1144"/>
      <c r="O29" s="92"/>
      <c r="P29" s="92"/>
    </row>
    <row r="30" spans="1:16" s="93" customFormat="1" ht="19.5" customHeight="1">
      <c r="A30" s="88"/>
      <c r="B30" s="1168"/>
      <c r="C30" s="1168"/>
      <c r="D30" s="1168"/>
      <c r="E30" s="90"/>
      <c r="F30" s="90"/>
      <c r="G30" s="91"/>
      <c r="H30" s="91"/>
      <c r="I30" s="91"/>
      <c r="J30" s="1169"/>
      <c r="K30" s="1169"/>
      <c r="L30" s="1169"/>
      <c r="M30" s="1169"/>
      <c r="N30" s="1169"/>
      <c r="O30" s="92"/>
      <c r="P30" s="92"/>
    </row>
    <row r="31" spans="1:16" s="93" customFormat="1" ht="8.25" customHeight="1">
      <c r="A31" s="88"/>
      <c r="B31" s="94"/>
      <c r="C31" s="94" t="s">
        <v>102</v>
      </c>
      <c r="D31" s="94"/>
      <c r="E31" s="95"/>
      <c r="F31" s="95"/>
      <c r="G31" s="96"/>
      <c r="H31" s="96"/>
      <c r="I31" s="96"/>
      <c r="J31" s="94"/>
      <c r="K31" s="94"/>
      <c r="L31" s="94"/>
      <c r="M31" s="94"/>
      <c r="N31" s="94"/>
      <c r="O31" s="92"/>
      <c r="P31" s="92"/>
    </row>
    <row r="32" spans="1:16" s="93" customFormat="1" ht="9" customHeight="1">
      <c r="A32" s="88"/>
      <c r="B32" s="1183" t="s">
        <v>392</v>
      </c>
      <c r="C32" s="1183"/>
      <c r="D32" s="1183"/>
      <c r="E32" s="1183"/>
      <c r="F32" s="95"/>
      <c r="G32" s="96"/>
      <c r="H32" s="96"/>
      <c r="I32" s="96"/>
      <c r="J32" s="1182" t="s">
        <v>392</v>
      </c>
      <c r="K32" s="1182"/>
      <c r="L32" s="1182"/>
      <c r="M32" s="1182"/>
      <c r="N32" s="1182"/>
      <c r="O32" s="92"/>
      <c r="P32" s="92"/>
    </row>
    <row r="33" spans="1:16" s="93" customFormat="1" ht="19.5" customHeight="1">
      <c r="A33" s="88"/>
      <c r="B33" s="1144" t="s">
        <v>393</v>
      </c>
      <c r="C33" s="1144"/>
      <c r="D33" s="1144"/>
      <c r="E33" s="1144"/>
      <c r="F33" s="90"/>
      <c r="G33" s="91"/>
      <c r="H33" s="91"/>
      <c r="I33" s="91"/>
      <c r="J33" s="89"/>
      <c r="K33" s="1144" t="s">
        <v>393</v>
      </c>
      <c r="L33" s="1144"/>
      <c r="M33" s="1144"/>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1142" t="s">
        <v>346</v>
      </c>
      <c r="C36" s="1142"/>
      <c r="D36" s="1142"/>
      <c r="E36" s="1142"/>
      <c r="F36" s="99"/>
      <c r="G36" s="99"/>
      <c r="H36" s="99"/>
      <c r="I36" s="99"/>
      <c r="J36" s="1143" t="s">
        <v>347</v>
      </c>
      <c r="K36" s="1143"/>
      <c r="L36" s="1143"/>
      <c r="M36" s="1143"/>
      <c r="N36" s="1143"/>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K40"/>
  <sheetViews>
    <sheetView showZeros="0" view="pageBreakPreview" zoomScale="85" zoomScaleNormal="80" zoomScaleSheetLayoutView="85" zoomScalePageLayoutView="0" workbookViewId="0" topLeftCell="A1">
      <pane xSplit="2" ySplit="3" topLeftCell="C19" activePane="bottomRight" state="frozen"/>
      <selection pane="topLeft" activeCell="A1" sqref="A1"/>
      <selection pane="topRight" activeCell="C1" sqref="C1"/>
      <selection pane="bottomLeft" activeCell="A4" sqref="A4"/>
      <selection pane="bottomRight" activeCell="K30" sqref="K30:K32"/>
    </sheetView>
  </sheetViews>
  <sheetFormatPr defaultColWidth="9.00390625" defaultRowHeight="15.75"/>
  <cols>
    <col min="1" max="1" width="4.25390625" style="410" customWidth="1"/>
    <col min="2" max="2" width="46.375" style="410" customWidth="1"/>
    <col min="3" max="3" width="40.00390625" style="410" customWidth="1"/>
    <col min="4" max="11" width="13.75390625" style="410" customWidth="1"/>
    <col min="12" max="12" width="9.00390625" style="410" customWidth="1"/>
    <col min="13" max="16384" width="9.00390625" style="410" customWidth="1"/>
  </cols>
  <sheetData>
    <row r="1" spans="1:3" s="421" customFormat="1" ht="36" customHeight="1">
      <c r="A1" s="1513" t="s">
        <v>202</v>
      </c>
      <c r="B1" s="1514"/>
      <c r="C1" s="1514"/>
    </row>
    <row r="2" spans="1:11" s="446" customFormat="1" ht="19.5" customHeight="1">
      <c r="A2" s="1489" t="s">
        <v>69</v>
      </c>
      <c r="B2" s="1490"/>
      <c r="C2" s="949" t="s">
        <v>336</v>
      </c>
      <c r="D2" s="1522" t="s">
        <v>724</v>
      </c>
      <c r="E2" s="1522" t="s">
        <v>723</v>
      </c>
      <c r="F2" s="1522" t="s">
        <v>725</v>
      </c>
      <c r="G2" s="1522" t="s">
        <v>726</v>
      </c>
      <c r="H2" s="1522" t="s">
        <v>727</v>
      </c>
      <c r="I2" s="1522" t="s">
        <v>728</v>
      </c>
      <c r="J2" s="1522" t="s">
        <v>729</v>
      </c>
      <c r="K2" s="1522" t="s">
        <v>730</v>
      </c>
    </row>
    <row r="3" spans="1:11" s="426" customFormat="1" ht="18.75" customHeight="1">
      <c r="A3" s="1517" t="s">
        <v>6</v>
      </c>
      <c r="B3" s="1518"/>
      <c r="C3" s="915">
        <v>1</v>
      </c>
      <c r="D3" s="1523"/>
      <c r="E3" s="1523"/>
      <c r="F3" s="1523"/>
      <c r="G3" s="1523"/>
      <c r="H3" s="1523"/>
      <c r="I3" s="1523"/>
      <c r="J3" s="1523"/>
      <c r="K3" s="1523"/>
    </row>
    <row r="4" spans="1:11" s="426" customFormat="1" ht="19.5" customHeight="1">
      <c r="A4" s="424" t="s">
        <v>51</v>
      </c>
      <c r="B4" s="485" t="s">
        <v>549</v>
      </c>
      <c r="C4" s="924">
        <f aca="true" t="shared" si="0" ref="C4:K4">SUM(C5:C13)</f>
        <v>871340</v>
      </c>
      <c r="D4" s="809">
        <f t="shared" si="0"/>
        <v>0</v>
      </c>
      <c r="E4" s="809">
        <f t="shared" si="0"/>
        <v>75190</v>
      </c>
      <c r="F4" s="809">
        <f t="shared" si="0"/>
        <v>0</v>
      </c>
      <c r="G4" s="809">
        <f t="shared" si="0"/>
        <v>178000</v>
      </c>
      <c r="H4" s="809">
        <f t="shared" si="0"/>
        <v>0</v>
      </c>
      <c r="I4" s="809">
        <f t="shared" si="0"/>
        <v>100000</v>
      </c>
      <c r="J4" s="809">
        <f t="shared" si="0"/>
        <v>405575</v>
      </c>
      <c r="K4" s="809">
        <f t="shared" si="0"/>
        <v>112575</v>
      </c>
    </row>
    <row r="5" spans="1:11" s="26" customFormat="1" ht="19.5" customHeight="1">
      <c r="A5" s="427" t="s">
        <v>53</v>
      </c>
      <c r="B5" s="486" t="s">
        <v>166</v>
      </c>
      <c r="C5" s="760">
        <f>D5+E5+F5+G5+H5+I5+J5+K5</f>
        <v>0</v>
      </c>
      <c r="D5" s="763"/>
      <c r="E5" s="763"/>
      <c r="F5" s="763"/>
      <c r="G5" s="763"/>
      <c r="H5" s="763"/>
      <c r="I5" s="763"/>
      <c r="J5" s="763"/>
      <c r="K5" s="763"/>
    </row>
    <row r="6" spans="1:11" s="26" customFormat="1" ht="19.5" customHeight="1">
      <c r="A6" s="428" t="s">
        <v>54</v>
      </c>
      <c r="B6" s="486" t="s">
        <v>168</v>
      </c>
      <c r="C6" s="760">
        <f aca="true" t="shared" si="1" ref="C6:C32">D6+E6+F6+G6+H6+I6+J6+K6</f>
        <v>0</v>
      </c>
      <c r="D6" s="763"/>
      <c r="E6" s="763"/>
      <c r="F6" s="763"/>
      <c r="G6" s="763"/>
      <c r="H6" s="763"/>
      <c r="I6" s="763"/>
      <c r="J6" s="763"/>
      <c r="K6" s="763"/>
    </row>
    <row r="7" spans="1:11" s="26" customFormat="1" ht="19.5" customHeight="1">
      <c r="A7" s="428" t="s">
        <v>139</v>
      </c>
      <c r="B7" s="486" t="s">
        <v>178</v>
      </c>
      <c r="C7" s="760">
        <f t="shared" si="1"/>
        <v>771340</v>
      </c>
      <c r="D7" s="763">
        <f>1046366-85068-542419-28791-221287-111801-57000</f>
        <v>0</v>
      </c>
      <c r="E7" s="763">
        <v>75190</v>
      </c>
      <c r="F7" s="763">
        <f>6150507-5319929-541878-125165-163535</f>
        <v>0</v>
      </c>
      <c r="G7" s="763">
        <v>178000</v>
      </c>
      <c r="H7" s="763">
        <f>867837-118811-710126-38900</f>
        <v>0</v>
      </c>
      <c r="I7" s="763">
        <f>966217-565138-53360-304623-43096</f>
        <v>0</v>
      </c>
      <c r="J7" s="763">
        <v>405575</v>
      </c>
      <c r="K7" s="763">
        <v>112575</v>
      </c>
    </row>
    <row r="8" spans="1:11" s="26" customFormat="1" ht="19.5" customHeight="1">
      <c r="A8" s="428" t="s">
        <v>141</v>
      </c>
      <c r="B8" s="486" t="s">
        <v>170</v>
      </c>
      <c r="C8" s="760">
        <f t="shared" si="1"/>
        <v>100000</v>
      </c>
      <c r="D8" s="763"/>
      <c r="E8" s="763"/>
      <c r="F8" s="763"/>
      <c r="G8" s="763"/>
      <c r="H8" s="763">
        <f>72000-72000</f>
        <v>0</v>
      </c>
      <c r="I8" s="763">
        <v>100000</v>
      </c>
      <c r="J8" s="763"/>
      <c r="K8" s="763"/>
    </row>
    <row r="9" spans="1:11" s="26" customFormat="1" ht="19.5" customHeight="1">
      <c r="A9" s="428" t="s">
        <v>143</v>
      </c>
      <c r="B9" s="486" t="s">
        <v>154</v>
      </c>
      <c r="C9" s="760">
        <f t="shared" si="1"/>
        <v>0</v>
      </c>
      <c r="D9" s="763"/>
      <c r="E9" s="763"/>
      <c r="F9" s="763"/>
      <c r="G9" s="763"/>
      <c r="H9" s="763"/>
      <c r="I9" s="763"/>
      <c r="J9" s="763"/>
      <c r="K9" s="763"/>
    </row>
    <row r="10" spans="1:11" s="26" customFormat="1" ht="19.5" customHeight="1">
      <c r="A10" s="428" t="s">
        <v>145</v>
      </c>
      <c r="B10" s="486" t="s">
        <v>182</v>
      </c>
      <c r="C10" s="760">
        <f t="shared" si="1"/>
        <v>0</v>
      </c>
      <c r="D10" s="763"/>
      <c r="E10" s="763"/>
      <c r="F10" s="763"/>
      <c r="G10" s="763"/>
      <c r="H10" s="763"/>
      <c r="I10" s="763"/>
      <c r="J10" s="763"/>
      <c r="K10" s="763"/>
    </row>
    <row r="11" spans="1:11" s="26" customFormat="1" ht="19.5" customHeight="1">
      <c r="A11" s="428" t="s">
        <v>147</v>
      </c>
      <c r="B11" s="486" t="s">
        <v>156</v>
      </c>
      <c r="C11" s="760">
        <f t="shared" si="1"/>
        <v>0</v>
      </c>
      <c r="D11" s="763"/>
      <c r="E11" s="763"/>
      <c r="F11" s="763"/>
      <c r="G11" s="763"/>
      <c r="H11" s="763"/>
      <c r="I11" s="763"/>
      <c r="J11" s="763"/>
      <c r="K11" s="763"/>
    </row>
    <row r="12" spans="1:11" s="429" customFormat="1" ht="19.5" customHeight="1">
      <c r="A12" s="428" t="s">
        <v>183</v>
      </c>
      <c r="B12" s="486" t="s">
        <v>184</v>
      </c>
      <c r="C12" s="760"/>
      <c r="D12" s="763"/>
      <c r="E12" s="763"/>
      <c r="F12" s="763"/>
      <c r="G12" s="763"/>
      <c r="H12" s="763"/>
      <c r="I12" s="763"/>
      <c r="J12" s="763"/>
      <c r="K12" s="763"/>
    </row>
    <row r="13" spans="1:11" s="429" customFormat="1" ht="19.5" customHeight="1">
      <c r="A13" s="428" t="s">
        <v>552</v>
      </c>
      <c r="B13" s="486" t="s">
        <v>158</v>
      </c>
      <c r="C13" s="760">
        <f t="shared" si="1"/>
        <v>0</v>
      </c>
      <c r="D13" s="809"/>
      <c r="E13" s="809"/>
      <c r="F13" s="809"/>
      <c r="G13" s="809"/>
      <c r="H13" s="809"/>
      <c r="I13" s="809"/>
      <c r="J13" s="809"/>
      <c r="K13" s="809"/>
    </row>
    <row r="14" spans="1:11" s="429" customFormat="1" ht="19.5" customHeight="1">
      <c r="A14" s="424" t="s">
        <v>52</v>
      </c>
      <c r="B14" s="485" t="s">
        <v>550</v>
      </c>
      <c r="C14" s="924">
        <f aca="true" t="shared" si="2" ref="C14:K14">SUM(C15:C16)</f>
        <v>201340</v>
      </c>
      <c r="D14" s="809">
        <f t="shared" si="2"/>
        <v>1</v>
      </c>
      <c r="E14" s="809">
        <f t="shared" si="2"/>
        <v>0</v>
      </c>
      <c r="F14" s="809">
        <f t="shared" si="2"/>
        <v>0</v>
      </c>
      <c r="G14" s="809">
        <f t="shared" si="2"/>
        <v>0</v>
      </c>
      <c r="H14" s="809">
        <f t="shared" si="2"/>
        <v>0</v>
      </c>
      <c r="I14" s="809">
        <f t="shared" si="2"/>
        <v>51840</v>
      </c>
      <c r="J14" s="809">
        <f t="shared" si="2"/>
        <v>149499</v>
      </c>
      <c r="K14" s="809">
        <f t="shared" si="2"/>
        <v>0</v>
      </c>
    </row>
    <row r="15" spans="1:11" s="429" customFormat="1" ht="19.5" customHeight="1">
      <c r="A15" s="427" t="s">
        <v>55</v>
      </c>
      <c r="B15" s="486" t="s">
        <v>185</v>
      </c>
      <c r="C15" s="760">
        <f t="shared" si="1"/>
        <v>51841</v>
      </c>
      <c r="D15" s="809">
        <v>1</v>
      </c>
      <c r="E15" s="809"/>
      <c r="F15" s="809"/>
      <c r="G15" s="809"/>
      <c r="H15" s="809"/>
      <c r="I15" s="809">
        <v>51840</v>
      </c>
      <c r="J15" s="809"/>
      <c r="K15" s="809"/>
    </row>
    <row r="16" spans="1:11" s="429" customFormat="1" ht="19.5" customHeight="1">
      <c r="A16" s="427" t="s">
        <v>56</v>
      </c>
      <c r="B16" s="486" t="s">
        <v>158</v>
      </c>
      <c r="C16" s="760">
        <f t="shared" si="1"/>
        <v>149499</v>
      </c>
      <c r="D16" s="809"/>
      <c r="E16" s="809"/>
      <c r="F16" s="809"/>
      <c r="G16" s="809"/>
      <c r="H16" s="809"/>
      <c r="I16" s="809"/>
      <c r="J16" s="809">
        <f>149499</f>
        <v>149499</v>
      </c>
      <c r="K16" s="809"/>
    </row>
    <row r="17" spans="1:11" s="426" customFormat="1" ht="19.5" customHeight="1">
      <c r="A17" s="424" t="s">
        <v>57</v>
      </c>
      <c r="B17" s="498" t="s">
        <v>148</v>
      </c>
      <c r="C17" s="924">
        <f aca="true" t="shared" si="3" ref="C17:K17">SUM(C18:C20)</f>
        <v>597006</v>
      </c>
      <c r="D17" s="809">
        <f t="shared" si="3"/>
        <v>0</v>
      </c>
      <c r="E17" s="809">
        <f t="shared" si="3"/>
        <v>0</v>
      </c>
      <c r="F17" s="809">
        <f t="shared" si="3"/>
        <v>400000</v>
      </c>
      <c r="G17" s="809">
        <f t="shared" si="3"/>
        <v>0</v>
      </c>
      <c r="H17" s="809">
        <f t="shared" si="3"/>
        <v>0</v>
      </c>
      <c r="I17" s="809">
        <f t="shared" si="3"/>
        <v>197006</v>
      </c>
      <c r="J17" s="809">
        <f t="shared" si="3"/>
        <v>0</v>
      </c>
      <c r="K17" s="809">
        <f t="shared" si="3"/>
        <v>0</v>
      </c>
    </row>
    <row r="18" spans="1:11" ht="19.5" customHeight="1">
      <c r="A18" s="427" t="s">
        <v>159</v>
      </c>
      <c r="B18" s="486" t="s">
        <v>186</v>
      </c>
      <c r="C18" s="760">
        <f t="shared" si="1"/>
        <v>0</v>
      </c>
      <c r="D18" s="809">
        <f>1-1</f>
        <v>0</v>
      </c>
      <c r="E18" s="809"/>
      <c r="F18" s="809"/>
      <c r="G18" s="809"/>
      <c r="H18" s="809">
        <f>471411+222944-440205-254150+15004-15004</f>
        <v>0</v>
      </c>
      <c r="I18" s="809">
        <f>19700-4700-15000</f>
        <v>0</v>
      </c>
      <c r="J18" s="809"/>
      <c r="K18" s="809"/>
    </row>
    <row r="19" spans="1:11" s="26" customFormat="1" ht="30">
      <c r="A19" s="428" t="s">
        <v>161</v>
      </c>
      <c r="B19" s="486" t="s">
        <v>162</v>
      </c>
      <c r="C19" s="760">
        <f t="shared" si="1"/>
        <v>597005</v>
      </c>
      <c r="D19" s="763"/>
      <c r="E19" s="763"/>
      <c r="F19" s="763">
        <f>400000</f>
        <v>400000</v>
      </c>
      <c r="G19" s="763"/>
      <c r="H19" s="763"/>
      <c r="I19" s="763">
        <v>197005</v>
      </c>
      <c r="J19" s="763"/>
      <c r="K19" s="763"/>
    </row>
    <row r="20" spans="1:11" s="26" customFormat="1" ht="19.5" customHeight="1">
      <c r="A20" s="428" t="s">
        <v>163</v>
      </c>
      <c r="B20" s="486" t="s">
        <v>164</v>
      </c>
      <c r="C20" s="760">
        <f t="shared" si="1"/>
        <v>1</v>
      </c>
      <c r="D20" s="763"/>
      <c r="E20" s="763"/>
      <c r="F20" s="763">
        <f>66500-66500</f>
        <v>0</v>
      </c>
      <c r="G20" s="763"/>
      <c r="H20" s="763"/>
      <c r="I20" s="763">
        <v>1</v>
      </c>
      <c r="J20" s="763"/>
      <c r="K20" s="763"/>
    </row>
    <row r="21" spans="1:11" s="26" customFormat="1" ht="19.5" customHeight="1">
      <c r="A21" s="428" t="s">
        <v>72</v>
      </c>
      <c r="B21" s="485" t="s">
        <v>547</v>
      </c>
      <c r="C21" s="924">
        <f aca="true" t="shared" si="4" ref="C21:K21">SUM(C22:C28)</f>
        <v>14834917</v>
      </c>
      <c r="D21" s="809">
        <f t="shared" si="4"/>
        <v>1610167</v>
      </c>
      <c r="E21" s="809">
        <f t="shared" si="4"/>
        <v>5157643</v>
      </c>
      <c r="F21" s="809">
        <f t="shared" si="4"/>
        <v>705415</v>
      </c>
      <c r="G21" s="809">
        <f t="shared" si="4"/>
        <v>201566</v>
      </c>
      <c r="H21" s="809">
        <f t="shared" si="4"/>
        <v>865827</v>
      </c>
      <c r="I21" s="809">
        <f t="shared" si="4"/>
        <v>3806141</v>
      </c>
      <c r="J21" s="809">
        <f t="shared" si="4"/>
        <v>2072024</v>
      </c>
      <c r="K21" s="809">
        <f t="shared" si="4"/>
        <v>416134</v>
      </c>
    </row>
    <row r="22" spans="1:11" s="26" customFormat="1" ht="19.5" customHeight="1">
      <c r="A22" s="428" t="s">
        <v>165</v>
      </c>
      <c r="B22" s="486" t="s">
        <v>166</v>
      </c>
      <c r="C22" s="760">
        <f t="shared" si="1"/>
        <v>0</v>
      </c>
      <c r="D22" s="763"/>
      <c r="E22" s="763"/>
      <c r="F22" s="763"/>
      <c r="G22" s="763"/>
      <c r="H22" s="763"/>
      <c r="I22" s="763"/>
      <c r="J22" s="763"/>
      <c r="K22" s="763"/>
    </row>
    <row r="23" spans="1:11" s="26" customFormat="1" ht="19.5" customHeight="1">
      <c r="A23" s="428" t="s">
        <v>167</v>
      </c>
      <c r="B23" s="486" t="s">
        <v>168</v>
      </c>
      <c r="C23" s="760">
        <f t="shared" si="1"/>
        <v>0</v>
      </c>
      <c r="D23" s="763"/>
      <c r="E23" s="763"/>
      <c r="F23" s="763"/>
      <c r="G23" s="763"/>
      <c r="H23" s="763"/>
      <c r="I23" s="763">
        <v>0</v>
      </c>
      <c r="J23" s="763"/>
      <c r="K23" s="763"/>
    </row>
    <row r="24" spans="1:11" s="26" customFormat="1" ht="19.5" customHeight="1">
      <c r="A24" s="428" t="s">
        <v>169</v>
      </c>
      <c r="B24" s="486" t="s">
        <v>187</v>
      </c>
      <c r="C24" s="760">
        <f t="shared" si="1"/>
        <v>11907013</v>
      </c>
      <c r="D24" s="763">
        <v>1610167</v>
      </c>
      <c r="E24" s="763">
        <v>5157643</v>
      </c>
      <c r="F24" s="763">
        <v>705415</v>
      </c>
      <c r="G24" s="763">
        <v>201566</v>
      </c>
      <c r="H24" s="763">
        <v>853425</v>
      </c>
      <c r="I24" s="763">
        <v>890639</v>
      </c>
      <c r="J24" s="763">
        <v>2072024</v>
      </c>
      <c r="K24" s="763">
        <v>416134</v>
      </c>
    </row>
    <row r="25" spans="1:11" s="26" customFormat="1" ht="19.5" customHeight="1">
      <c r="A25" s="428" t="s">
        <v>171</v>
      </c>
      <c r="B25" s="486" t="s">
        <v>153</v>
      </c>
      <c r="C25" s="760">
        <f t="shared" si="1"/>
        <v>2927904</v>
      </c>
      <c r="D25" s="763"/>
      <c r="E25" s="763"/>
      <c r="F25" s="763"/>
      <c r="G25" s="763"/>
      <c r="H25" s="763">
        <v>12402</v>
      </c>
      <c r="I25" s="763">
        <v>2915502</v>
      </c>
      <c r="J25" s="763"/>
      <c r="K25" s="763"/>
    </row>
    <row r="26" spans="1:11" s="26" customFormat="1" ht="19.5" customHeight="1">
      <c r="A26" s="428" t="s">
        <v>172</v>
      </c>
      <c r="B26" s="486" t="s">
        <v>188</v>
      </c>
      <c r="C26" s="760">
        <f t="shared" si="1"/>
        <v>0</v>
      </c>
      <c r="D26" s="763"/>
      <c r="E26" s="763"/>
      <c r="F26" s="763"/>
      <c r="G26" s="763"/>
      <c r="H26" s="763"/>
      <c r="I26" s="763"/>
      <c r="J26" s="763"/>
      <c r="K26" s="763"/>
    </row>
    <row r="27" spans="1:11" s="26" customFormat="1" ht="19.5" customHeight="1">
      <c r="A27" s="428" t="s">
        <v>173</v>
      </c>
      <c r="B27" s="486" t="s">
        <v>156</v>
      </c>
      <c r="C27" s="760">
        <f t="shared" si="1"/>
        <v>0</v>
      </c>
      <c r="D27" s="763"/>
      <c r="E27" s="763"/>
      <c r="F27" s="763"/>
      <c r="G27" s="763"/>
      <c r="H27" s="763"/>
      <c r="I27" s="763"/>
      <c r="J27" s="763"/>
      <c r="K27" s="763"/>
    </row>
    <row r="28" spans="1:11" s="26" customFormat="1" ht="19.5" customHeight="1">
      <c r="A28" s="428" t="s">
        <v>189</v>
      </c>
      <c r="B28" s="486" t="s">
        <v>190</v>
      </c>
      <c r="C28" s="760">
        <f t="shared" si="1"/>
        <v>0</v>
      </c>
      <c r="D28" s="763"/>
      <c r="E28" s="763"/>
      <c r="F28" s="763"/>
      <c r="G28" s="763"/>
      <c r="H28" s="763"/>
      <c r="I28" s="763"/>
      <c r="J28" s="763"/>
      <c r="K28" s="763"/>
    </row>
    <row r="29" spans="1:11" s="26" customFormat="1" ht="19.5" customHeight="1">
      <c r="A29" s="424" t="s">
        <v>73</v>
      </c>
      <c r="B29" s="485" t="s">
        <v>551</v>
      </c>
      <c r="C29" s="924">
        <f aca="true" t="shared" si="5" ref="C29:K29">SUM(C30:C32)</f>
        <v>301509377</v>
      </c>
      <c r="D29" s="809">
        <f t="shared" si="5"/>
        <v>17274959</v>
      </c>
      <c r="E29" s="809">
        <f t="shared" si="5"/>
        <v>114132685</v>
      </c>
      <c r="F29" s="809">
        <f t="shared" si="5"/>
        <v>49406742</v>
      </c>
      <c r="G29" s="809">
        <f t="shared" si="5"/>
        <v>14095909</v>
      </c>
      <c r="H29" s="809">
        <f t="shared" si="5"/>
        <v>16885988</v>
      </c>
      <c r="I29" s="809">
        <f t="shared" si="5"/>
        <v>6886081</v>
      </c>
      <c r="J29" s="809">
        <f t="shared" si="5"/>
        <v>70699234</v>
      </c>
      <c r="K29" s="809">
        <f t="shared" si="5"/>
        <v>12127779</v>
      </c>
    </row>
    <row r="30" spans="1:11" ht="19.5" customHeight="1">
      <c r="A30" s="428" t="s">
        <v>175</v>
      </c>
      <c r="B30" s="486" t="s">
        <v>166</v>
      </c>
      <c r="C30" s="760">
        <f t="shared" si="1"/>
        <v>298625131</v>
      </c>
      <c r="D30" s="809">
        <v>16462811</v>
      </c>
      <c r="E30" s="809">
        <v>113895592</v>
      </c>
      <c r="F30" s="809">
        <v>49399740</v>
      </c>
      <c r="G30" s="809">
        <v>12507083</v>
      </c>
      <c r="H30" s="809">
        <v>16876988</v>
      </c>
      <c r="I30" s="809">
        <v>6832878</v>
      </c>
      <c r="J30" s="809">
        <v>70690835</v>
      </c>
      <c r="K30" s="809">
        <v>11959204</v>
      </c>
    </row>
    <row r="31" spans="1:11" s="26" customFormat="1" ht="19.5" customHeight="1">
      <c r="A31" s="428" t="s">
        <v>176</v>
      </c>
      <c r="B31" s="486" t="s">
        <v>168</v>
      </c>
      <c r="C31" s="760">
        <f t="shared" si="1"/>
        <v>0</v>
      </c>
      <c r="D31" s="763">
        <v>0</v>
      </c>
      <c r="E31" s="763"/>
      <c r="F31" s="763">
        <v>0</v>
      </c>
      <c r="G31" s="763"/>
      <c r="H31" s="763">
        <v>0</v>
      </c>
      <c r="I31" s="763">
        <v>0</v>
      </c>
      <c r="J31" s="763">
        <v>0</v>
      </c>
      <c r="K31" s="763">
        <v>0</v>
      </c>
    </row>
    <row r="32" spans="1:11" s="26" customFormat="1" ht="19.5" customHeight="1">
      <c r="A32" s="428" t="s">
        <v>177</v>
      </c>
      <c r="B32" s="486" t="s">
        <v>187</v>
      </c>
      <c r="C32" s="760">
        <f t="shared" si="1"/>
        <v>2884246</v>
      </c>
      <c r="D32" s="763">
        <v>812148</v>
      </c>
      <c r="E32" s="763">
        <v>237093</v>
      </c>
      <c r="F32" s="763">
        <v>7002</v>
      </c>
      <c r="G32" s="763">
        <v>1588826</v>
      </c>
      <c r="H32" s="763">
        <v>9000</v>
      </c>
      <c r="I32" s="763">
        <v>53203</v>
      </c>
      <c r="J32" s="763">
        <v>8399</v>
      </c>
      <c r="K32" s="763">
        <v>168575</v>
      </c>
    </row>
    <row r="33" spans="1:3" s="26" customFormat="1" ht="15.75">
      <c r="A33" s="430"/>
      <c r="B33" s="431"/>
      <c r="C33" s="431"/>
    </row>
    <row r="34" spans="1:3" s="399" customFormat="1" ht="18.75">
      <c r="A34" s="1524"/>
      <c r="B34" s="1524"/>
      <c r="C34" s="487" t="str">
        <f>'Thong tin'!B8</f>
        <v>Bạc Liêu, ngày 05 tháng 06 năm 2018</v>
      </c>
    </row>
    <row r="35" spans="1:3" s="447" customFormat="1" ht="18.75">
      <c r="A35" s="1488" t="s">
        <v>4</v>
      </c>
      <c r="B35" s="1488"/>
      <c r="C35" s="488" t="str">
        <f>'Thong tin'!B7</f>
        <v>PHÓ CỤC TRƯỞNG</v>
      </c>
    </row>
    <row r="36" spans="1:3" s="399" customFormat="1" ht="18.75">
      <c r="A36" s="504"/>
      <c r="B36" s="490"/>
      <c r="C36" s="490"/>
    </row>
    <row r="37" spans="1:3" s="399" customFormat="1" ht="18.75">
      <c r="A37" s="489"/>
      <c r="B37" s="490"/>
      <c r="C37" s="490"/>
    </row>
    <row r="38" spans="1:3" s="399" customFormat="1" ht="15.75">
      <c r="A38" s="489"/>
      <c r="B38" s="489"/>
      <c r="C38" s="489"/>
    </row>
    <row r="39" spans="1:3" ht="15.75">
      <c r="A39" s="492"/>
      <c r="B39" s="493"/>
      <c r="C39" s="494"/>
    </row>
    <row r="40" spans="1:3" s="426" customFormat="1" ht="18.75">
      <c r="A40" s="1487" t="str">
        <f>'Thong tin'!B5</f>
        <v>Nguyễn Thị Loan Thảo</v>
      </c>
      <c r="B40" s="1487"/>
      <c r="C40" s="496" t="str">
        <f>'Thong tin'!B6</f>
        <v>Nguyễn Hữu Bằng</v>
      </c>
    </row>
  </sheetData>
  <sheetProtection/>
  <mergeCells count="14">
    <mergeCell ref="A2:B2"/>
    <mergeCell ref="A1:C1"/>
    <mergeCell ref="A3:B3"/>
    <mergeCell ref="A40:B40"/>
    <mergeCell ref="A34:B34"/>
    <mergeCell ref="A35:B35"/>
    <mergeCell ref="H2:H3"/>
    <mergeCell ref="I2:I3"/>
    <mergeCell ref="J2:J3"/>
    <mergeCell ref="K2:K3"/>
    <mergeCell ref="D2:D3"/>
    <mergeCell ref="E2:E3"/>
    <mergeCell ref="F2:F3"/>
    <mergeCell ref="G2:G3"/>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DP537"/>
  <sheetViews>
    <sheetView showZeros="0" view="pageBreakPreview" zoomScale="110" zoomScaleNormal="80" zoomScaleSheetLayoutView="110" zoomScalePageLayoutView="0" workbookViewId="0" topLeftCell="A1">
      <pane xSplit="2" ySplit="9" topLeftCell="C16" activePane="bottomRight" state="frozen"/>
      <selection pane="topLeft" activeCell="A1" sqref="A1"/>
      <selection pane="topRight" activeCell="C1" sqref="C1"/>
      <selection pane="bottomLeft" activeCell="A10" sqref="A10"/>
      <selection pane="bottomRight" activeCell="BS18" sqref="BS18:BZ26"/>
    </sheetView>
  </sheetViews>
  <sheetFormatPr defaultColWidth="9.00390625" defaultRowHeight="15.75"/>
  <cols>
    <col min="1" max="1" width="4.875" style="450" customWidth="1"/>
    <col min="2" max="2" width="24.375" style="450" customWidth="1"/>
    <col min="3" max="3" width="12.875" style="813" customWidth="1"/>
    <col min="4" max="4" width="11.625" style="813" customWidth="1"/>
    <col min="5" max="5" width="11.125" style="813" customWidth="1"/>
    <col min="6" max="6" width="7.625" style="813" customWidth="1"/>
    <col min="7" max="7" width="10.50390625" style="813" customWidth="1"/>
    <col min="8" max="8" width="9.625" style="813" customWidth="1"/>
    <col min="9" max="9" width="9.375" style="813" customWidth="1"/>
    <col min="10" max="10" width="11.625" style="813" customWidth="1"/>
    <col min="11" max="11" width="12.375" style="813" customWidth="1"/>
    <col min="12" max="13" width="12.25390625" style="813" customWidth="1"/>
    <col min="14" max="15" width="11.375" style="812" customWidth="1"/>
    <col min="16" max="19" width="9.00390625" style="812" customWidth="1"/>
    <col min="20" max="20" width="7.625" style="813" customWidth="1"/>
    <col min="21" max="21" width="11.375" style="813" customWidth="1"/>
    <col min="22" max="22" width="11.75390625" style="813" customWidth="1"/>
    <col min="23" max="24" width="10.625" style="813" customWidth="1"/>
    <col min="25" max="25" width="11.00390625" style="813" customWidth="1"/>
    <col min="26" max="29" width="9.00390625" style="813" customWidth="1"/>
    <col min="30" max="30" width="11.375" style="813" customWidth="1"/>
    <col min="31" max="31" width="9.00390625" style="813" customWidth="1"/>
    <col min="32" max="32" width="9.375" style="813" customWidth="1"/>
    <col min="33" max="33" width="11.125" style="813" customWidth="1"/>
    <col min="34" max="35" width="10.50390625" style="813" customWidth="1"/>
    <col min="36" max="36" width="10.75390625" style="813" customWidth="1"/>
    <col min="37" max="43" width="9.00390625" style="813" customWidth="1"/>
    <col min="44" max="44" width="11.50390625" style="813" customWidth="1"/>
    <col min="45" max="46" width="10.875" style="813" customWidth="1"/>
    <col min="47" max="47" width="10.375" style="813" customWidth="1"/>
    <col min="48" max="54" width="9.00390625" style="813" customWidth="1"/>
    <col min="55" max="55" width="10.25390625" style="813" customWidth="1"/>
    <col min="56" max="57" width="9.75390625" style="813" customWidth="1"/>
    <col min="58" max="58" width="11.50390625" style="813" customWidth="1"/>
    <col min="59" max="65" width="9.00390625" style="813" customWidth="1"/>
    <col min="66" max="66" width="10.375" style="813" customWidth="1"/>
    <col min="67" max="68" width="11.625" style="813" customWidth="1"/>
    <col min="69" max="69" width="9.75390625" style="813" customWidth="1"/>
    <col min="70" max="76" width="9.00390625" style="813" customWidth="1"/>
    <col min="77" max="77" width="10.50390625" style="813" customWidth="1"/>
    <col min="78" max="79" width="10.625" style="813" customWidth="1"/>
    <col min="80" max="80" width="9.75390625" style="813" customWidth="1"/>
    <col min="81" max="85" width="9.00390625" style="813" customWidth="1"/>
    <col min="86" max="86" width="8.25390625" style="813" customWidth="1"/>
    <col min="87" max="87" width="9.00390625" style="813" customWidth="1"/>
    <col min="88" max="88" width="9.625" style="813" customWidth="1"/>
    <col min="89" max="89" width="9.875" style="813" customWidth="1"/>
    <col min="90" max="90" width="11.00390625" style="813" customWidth="1"/>
    <col min="91" max="91" width="10.00390625" style="813" customWidth="1"/>
    <col min="92" max="98" width="9.00390625" style="813" customWidth="1"/>
    <col min="99" max="99" width="11.125" style="813" customWidth="1"/>
    <col min="100" max="100" width="9.625" style="813" customWidth="1"/>
    <col min="101" max="101" width="11.125" style="813" customWidth="1"/>
    <col min="102" max="114" width="9.00390625" style="813" customWidth="1"/>
    <col min="115" max="115" width="11.375" style="449" hidden="1" customWidth="1"/>
    <col min="116" max="116" width="18.125" style="449" hidden="1" customWidth="1"/>
    <col min="117" max="117" width="10.875" style="449" hidden="1" customWidth="1"/>
    <col min="118" max="118" width="13.25390625" style="449" hidden="1" customWidth="1"/>
    <col min="119" max="119" width="0" style="449" hidden="1" customWidth="1"/>
    <col min="120" max="120" width="9.50390625" style="449" hidden="1" customWidth="1"/>
    <col min="121" max="16384" width="9.00390625" style="450" customWidth="1"/>
  </cols>
  <sheetData>
    <row r="1" spans="1:115" ht="36" customHeight="1">
      <c r="A1" s="1563" t="s">
        <v>32</v>
      </c>
      <c r="B1" s="1564"/>
      <c r="C1" s="811"/>
      <c r="D1" s="1565" t="s">
        <v>78</v>
      </c>
      <c r="E1" s="1565"/>
      <c r="F1" s="1565"/>
      <c r="G1" s="1565"/>
      <c r="H1" s="1565"/>
      <c r="I1" s="1565"/>
      <c r="J1" s="1565"/>
      <c r="K1" s="1503" t="s">
        <v>734</v>
      </c>
      <c r="L1" s="1504"/>
      <c r="M1" s="1504"/>
      <c r="N1" s="1504"/>
      <c r="O1" s="1504"/>
      <c r="P1" s="735"/>
      <c r="DK1" s="448"/>
    </row>
    <row r="2" spans="1:115" ht="16.5" customHeight="1">
      <c r="A2" s="420" t="s">
        <v>338</v>
      </c>
      <c r="B2" s="420"/>
      <c r="C2" s="420"/>
      <c r="D2" s="1506" t="s">
        <v>735</v>
      </c>
      <c r="E2" s="1506"/>
      <c r="F2" s="1506"/>
      <c r="G2" s="1506"/>
      <c r="H2" s="1506"/>
      <c r="I2" s="1506"/>
      <c r="J2" s="1506"/>
      <c r="K2" s="1507" t="s">
        <v>732</v>
      </c>
      <c r="L2" s="1508"/>
      <c r="M2" s="1508"/>
      <c r="N2" s="1508"/>
      <c r="O2" s="1508"/>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51"/>
    </row>
    <row r="3" spans="1:115" ht="16.5" customHeight="1">
      <c r="A3" s="1508" t="s">
        <v>339</v>
      </c>
      <c r="B3" s="1508"/>
      <c r="C3" s="751"/>
      <c r="D3" s="1573" t="str">
        <f>'Thong tin'!B3</f>
        <v>08 tháng / năm 2018</v>
      </c>
      <c r="E3" s="1573"/>
      <c r="F3" s="1573"/>
      <c r="G3" s="1573"/>
      <c r="H3" s="1573"/>
      <c r="I3" s="1573"/>
      <c r="J3" s="1573"/>
      <c r="K3" s="1511" t="s">
        <v>733</v>
      </c>
      <c r="L3" s="1511"/>
      <c r="M3" s="1511"/>
      <c r="N3" s="1511"/>
      <c r="O3" s="1511"/>
      <c r="P3" s="406"/>
      <c r="DK3" s="448"/>
    </row>
    <row r="4" spans="1:115" ht="13.5" customHeight="1">
      <c r="A4" s="420" t="s">
        <v>118</v>
      </c>
      <c r="B4" s="420"/>
      <c r="C4" s="747"/>
      <c r="D4" s="814"/>
      <c r="E4" s="814"/>
      <c r="F4" s="815"/>
      <c r="G4" s="815"/>
      <c r="H4" s="815"/>
      <c r="I4" s="815"/>
      <c r="J4" s="815"/>
      <c r="K4" s="420"/>
      <c r="L4" s="420"/>
      <c r="M4" s="420"/>
      <c r="N4" s="420"/>
      <c r="O4" s="420"/>
      <c r="P4" s="420"/>
      <c r="DK4" s="451"/>
    </row>
    <row r="5" spans="1:115" ht="15.75" customHeight="1">
      <c r="A5" s="452"/>
      <c r="B5" s="452"/>
      <c r="C5" s="814"/>
      <c r="D5" s="814"/>
      <c r="E5" s="814"/>
      <c r="F5" s="814"/>
      <c r="G5" s="814"/>
      <c r="H5" s="814"/>
      <c r="I5" s="814"/>
      <c r="J5" s="814"/>
      <c r="K5" s="1569" t="s">
        <v>192</v>
      </c>
      <c r="L5" s="1569"/>
      <c r="M5" s="1010"/>
      <c r="N5" s="1568" t="s">
        <v>671</v>
      </c>
      <c r="O5" s="1568"/>
      <c r="P5" s="1568"/>
      <c r="Q5" s="1568"/>
      <c r="R5" s="1568"/>
      <c r="S5" s="1568"/>
      <c r="T5" s="1568"/>
      <c r="U5" s="1568"/>
      <c r="V5" s="1568"/>
      <c r="W5" s="1568"/>
      <c r="X5" s="1009"/>
      <c r="Y5" s="1570" t="s">
        <v>663</v>
      </c>
      <c r="Z5" s="1570"/>
      <c r="AA5" s="1570"/>
      <c r="AB5" s="1570"/>
      <c r="AC5" s="1570"/>
      <c r="AD5" s="1570"/>
      <c r="AE5" s="1570"/>
      <c r="AF5" s="1570"/>
      <c r="AG5" s="1570"/>
      <c r="AH5" s="1570"/>
      <c r="AI5" s="1011"/>
      <c r="AJ5" s="1571" t="s">
        <v>664</v>
      </c>
      <c r="AK5" s="1571"/>
      <c r="AL5" s="1571"/>
      <c r="AM5" s="1571"/>
      <c r="AN5" s="1571"/>
      <c r="AO5" s="1571"/>
      <c r="AP5" s="1571"/>
      <c r="AQ5" s="1571"/>
      <c r="AR5" s="1571"/>
      <c r="AS5" s="1571"/>
      <c r="AT5" s="1012"/>
      <c r="AU5" s="1566" t="s">
        <v>665</v>
      </c>
      <c r="AV5" s="1566"/>
      <c r="AW5" s="1566"/>
      <c r="AX5" s="1566"/>
      <c r="AY5" s="1566"/>
      <c r="AZ5" s="1566"/>
      <c r="BA5" s="1566"/>
      <c r="BB5" s="1566"/>
      <c r="BC5" s="1566"/>
      <c r="BD5" s="1566"/>
      <c r="BE5" s="1007"/>
      <c r="BF5" s="1567" t="s">
        <v>666</v>
      </c>
      <c r="BG5" s="1567"/>
      <c r="BH5" s="1567"/>
      <c r="BI5" s="1567"/>
      <c r="BJ5" s="1567"/>
      <c r="BK5" s="1567"/>
      <c r="BL5" s="1567"/>
      <c r="BM5" s="1567"/>
      <c r="BN5" s="1567"/>
      <c r="BO5" s="1567"/>
      <c r="BP5" s="1008"/>
      <c r="BQ5" s="1568" t="s">
        <v>667</v>
      </c>
      <c r="BR5" s="1568"/>
      <c r="BS5" s="1568"/>
      <c r="BT5" s="1568"/>
      <c r="BU5" s="1568"/>
      <c r="BV5" s="1568"/>
      <c r="BW5" s="1568"/>
      <c r="BX5" s="1568"/>
      <c r="BY5" s="1568"/>
      <c r="BZ5" s="1568"/>
      <c r="CA5" s="1009"/>
      <c r="CB5" s="1567" t="s">
        <v>668</v>
      </c>
      <c r="CC5" s="1567"/>
      <c r="CD5" s="1567"/>
      <c r="CE5" s="1567"/>
      <c r="CF5" s="1567"/>
      <c r="CG5" s="1567"/>
      <c r="CH5" s="1567"/>
      <c r="CI5" s="1567"/>
      <c r="CJ5" s="1567"/>
      <c r="CK5" s="1567"/>
      <c r="CL5" s="1008"/>
      <c r="CM5" s="1555" t="s">
        <v>669</v>
      </c>
      <c r="CN5" s="1555"/>
      <c r="CO5" s="1555"/>
      <c r="CP5" s="1555"/>
      <c r="CQ5" s="1555"/>
      <c r="CR5" s="1555"/>
      <c r="CS5" s="1555"/>
      <c r="CT5" s="1555"/>
      <c r="CU5" s="1555"/>
      <c r="CV5" s="1555"/>
      <c r="CW5" s="1030"/>
      <c r="CX5" s="816"/>
      <c r="CY5" s="816"/>
      <c r="CZ5" s="816"/>
      <c r="DA5" s="816"/>
      <c r="DB5" s="816"/>
      <c r="DC5" s="816"/>
      <c r="DD5" s="816"/>
      <c r="DE5" s="816"/>
      <c r="DF5" s="816"/>
      <c r="DG5" s="816"/>
      <c r="DH5" s="816"/>
      <c r="DI5" s="816"/>
      <c r="DJ5" s="816"/>
      <c r="DK5" s="448"/>
    </row>
    <row r="6" spans="1:118" ht="19.5" customHeight="1">
      <c r="A6" s="1135" t="s">
        <v>70</v>
      </c>
      <c r="B6" s="1136"/>
      <c r="C6" s="1535" t="s">
        <v>37</v>
      </c>
      <c r="D6" s="1546" t="s">
        <v>334</v>
      </c>
      <c r="E6" s="1546"/>
      <c r="F6" s="1546"/>
      <c r="G6" s="1546"/>
      <c r="H6" s="1546"/>
      <c r="I6" s="1546"/>
      <c r="J6" s="1546"/>
      <c r="K6" s="1546"/>
      <c r="L6" s="1546"/>
      <c r="M6" s="1528" t="s">
        <v>744</v>
      </c>
      <c r="N6" s="1535" t="s">
        <v>37</v>
      </c>
      <c r="O6" s="1546" t="s">
        <v>334</v>
      </c>
      <c r="P6" s="1546"/>
      <c r="Q6" s="1546"/>
      <c r="R6" s="1546"/>
      <c r="S6" s="1546"/>
      <c r="T6" s="1546"/>
      <c r="U6" s="1546"/>
      <c r="V6" s="1546"/>
      <c r="W6" s="1546"/>
      <c r="X6" s="1528" t="s">
        <v>745</v>
      </c>
      <c r="Y6" s="1535" t="s">
        <v>37</v>
      </c>
      <c r="Z6" s="1546" t="s">
        <v>334</v>
      </c>
      <c r="AA6" s="1546"/>
      <c r="AB6" s="1546"/>
      <c r="AC6" s="1546"/>
      <c r="AD6" s="1546"/>
      <c r="AE6" s="1546"/>
      <c r="AF6" s="1546"/>
      <c r="AG6" s="1546"/>
      <c r="AH6" s="1546"/>
      <c r="AI6" s="1528" t="s">
        <v>746</v>
      </c>
      <c r="AJ6" s="1535" t="s">
        <v>37</v>
      </c>
      <c r="AK6" s="1546" t="s">
        <v>334</v>
      </c>
      <c r="AL6" s="1546"/>
      <c r="AM6" s="1546"/>
      <c r="AN6" s="1546"/>
      <c r="AO6" s="1546"/>
      <c r="AP6" s="1546"/>
      <c r="AQ6" s="1546"/>
      <c r="AR6" s="1546"/>
      <c r="AS6" s="1546"/>
      <c r="AT6" s="1528" t="s">
        <v>746</v>
      </c>
      <c r="AU6" s="1535" t="s">
        <v>37</v>
      </c>
      <c r="AV6" s="1546" t="s">
        <v>334</v>
      </c>
      <c r="AW6" s="1546"/>
      <c r="AX6" s="1546"/>
      <c r="AY6" s="1546"/>
      <c r="AZ6" s="1546"/>
      <c r="BA6" s="1546"/>
      <c r="BB6" s="1546"/>
      <c r="BC6" s="1546"/>
      <c r="BD6" s="1546"/>
      <c r="BE6" s="1528" t="s">
        <v>746</v>
      </c>
      <c r="BF6" s="1535" t="s">
        <v>37</v>
      </c>
      <c r="BG6" s="1546" t="s">
        <v>334</v>
      </c>
      <c r="BH6" s="1546"/>
      <c r="BI6" s="1546"/>
      <c r="BJ6" s="1546"/>
      <c r="BK6" s="1546"/>
      <c r="BL6" s="1546"/>
      <c r="BM6" s="1546"/>
      <c r="BN6" s="1546"/>
      <c r="BO6" s="1546"/>
      <c r="BP6" s="1528" t="s">
        <v>746</v>
      </c>
      <c r="BQ6" s="1535" t="s">
        <v>37</v>
      </c>
      <c r="BR6" s="1546" t="s">
        <v>334</v>
      </c>
      <c r="BS6" s="1546"/>
      <c r="BT6" s="1546"/>
      <c r="BU6" s="1546"/>
      <c r="BV6" s="1546"/>
      <c r="BW6" s="1546"/>
      <c r="BX6" s="1546"/>
      <c r="BY6" s="1546"/>
      <c r="BZ6" s="1546"/>
      <c r="CA6" s="1528" t="s">
        <v>746</v>
      </c>
      <c r="CB6" s="1535" t="s">
        <v>37</v>
      </c>
      <c r="CC6" s="1546" t="s">
        <v>334</v>
      </c>
      <c r="CD6" s="1546"/>
      <c r="CE6" s="1546"/>
      <c r="CF6" s="1546"/>
      <c r="CG6" s="1546"/>
      <c r="CH6" s="1546"/>
      <c r="CI6" s="1546"/>
      <c r="CJ6" s="1546"/>
      <c r="CK6" s="1546"/>
      <c r="CL6" s="1528" t="s">
        <v>746</v>
      </c>
      <c r="CM6" s="1535" t="s">
        <v>37</v>
      </c>
      <c r="CN6" s="1546" t="s">
        <v>334</v>
      </c>
      <c r="CO6" s="1546"/>
      <c r="CP6" s="1546"/>
      <c r="CQ6" s="1546"/>
      <c r="CR6" s="1546"/>
      <c r="CS6" s="1546"/>
      <c r="CT6" s="1546"/>
      <c r="CU6" s="1546"/>
      <c r="CV6" s="1547"/>
      <c r="CW6" s="1525" t="s">
        <v>746</v>
      </c>
      <c r="DK6" s="451"/>
      <c r="DL6" s="1572" t="s">
        <v>501</v>
      </c>
      <c r="DM6" s="1572"/>
      <c r="DN6" s="1572"/>
    </row>
    <row r="7" spans="1:115" ht="20.25" customHeight="1">
      <c r="A7" s="1137"/>
      <c r="B7" s="1138"/>
      <c r="C7" s="1535"/>
      <c r="D7" s="1532" t="s">
        <v>203</v>
      </c>
      <c r="E7" s="1533"/>
      <c r="F7" s="1533"/>
      <c r="G7" s="1533"/>
      <c r="H7" s="1533"/>
      <c r="I7" s="1533"/>
      <c r="J7" s="1534"/>
      <c r="K7" s="1541" t="s">
        <v>204</v>
      </c>
      <c r="L7" s="1541" t="s">
        <v>205</v>
      </c>
      <c r="M7" s="1529"/>
      <c r="N7" s="1535"/>
      <c r="O7" s="1532" t="s">
        <v>203</v>
      </c>
      <c r="P7" s="1533"/>
      <c r="Q7" s="1533"/>
      <c r="R7" s="1533"/>
      <c r="S7" s="1533"/>
      <c r="T7" s="1533"/>
      <c r="U7" s="1534"/>
      <c r="V7" s="1541" t="s">
        <v>204</v>
      </c>
      <c r="W7" s="1541" t="s">
        <v>205</v>
      </c>
      <c r="X7" s="1529"/>
      <c r="Y7" s="1535"/>
      <c r="Z7" s="1532" t="s">
        <v>203</v>
      </c>
      <c r="AA7" s="1533"/>
      <c r="AB7" s="1533"/>
      <c r="AC7" s="1533"/>
      <c r="AD7" s="1533"/>
      <c r="AE7" s="1533"/>
      <c r="AF7" s="1534"/>
      <c r="AG7" s="1541" t="s">
        <v>204</v>
      </c>
      <c r="AH7" s="1541" t="s">
        <v>205</v>
      </c>
      <c r="AI7" s="1529"/>
      <c r="AJ7" s="1535"/>
      <c r="AK7" s="1532" t="s">
        <v>203</v>
      </c>
      <c r="AL7" s="1533"/>
      <c r="AM7" s="1533"/>
      <c r="AN7" s="1533"/>
      <c r="AO7" s="1533"/>
      <c r="AP7" s="1533"/>
      <c r="AQ7" s="1534"/>
      <c r="AR7" s="1541" t="s">
        <v>204</v>
      </c>
      <c r="AS7" s="1541" t="s">
        <v>205</v>
      </c>
      <c r="AT7" s="1529"/>
      <c r="AU7" s="1535"/>
      <c r="AV7" s="1532" t="s">
        <v>203</v>
      </c>
      <c r="AW7" s="1533"/>
      <c r="AX7" s="1533"/>
      <c r="AY7" s="1533"/>
      <c r="AZ7" s="1533"/>
      <c r="BA7" s="1533"/>
      <c r="BB7" s="1534"/>
      <c r="BC7" s="1541" t="s">
        <v>204</v>
      </c>
      <c r="BD7" s="1541" t="s">
        <v>205</v>
      </c>
      <c r="BE7" s="1529"/>
      <c r="BF7" s="1535"/>
      <c r="BG7" s="1532" t="s">
        <v>203</v>
      </c>
      <c r="BH7" s="1533"/>
      <c r="BI7" s="1533"/>
      <c r="BJ7" s="1533"/>
      <c r="BK7" s="1533"/>
      <c r="BL7" s="1533"/>
      <c r="BM7" s="1534"/>
      <c r="BN7" s="1541" t="s">
        <v>204</v>
      </c>
      <c r="BO7" s="1541" t="s">
        <v>205</v>
      </c>
      <c r="BP7" s="1529"/>
      <c r="BQ7" s="1535"/>
      <c r="BR7" s="1532" t="s">
        <v>203</v>
      </c>
      <c r="BS7" s="1533"/>
      <c r="BT7" s="1533"/>
      <c r="BU7" s="1533"/>
      <c r="BV7" s="1533"/>
      <c r="BW7" s="1533"/>
      <c r="BX7" s="1534"/>
      <c r="BY7" s="1541" t="s">
        <v>204</v>
      </c>
      <c r="BZ7" s="1541" t="s">
        <v>205</v>
      </c>
      <c r="CA7" s="1529"/>
      <c r="CB7" s="1535"/>
      <c r="CC7" s="1532" t="s">
        <v>203</v>
      </c>
      <c r="CD7" s="1533"/>
      <c r="CE7" s="1533"/>
      <c r="CF7" s="1533"/>
      <c r="CG7" s="1533"/>
      <c r="CH7" s="1533"/>
      <c r="CI7" s="1534"/>
      <c r="CJ7" s="1541" t="s">
        <v>204</v>
      </c>
      <c r="CK7" s="1541" t="s">
        <v>205</v>
      </c>
      <c r="CL7" s="1529"/>
      <c r="CM7" s="1535"/>
      <c r="CN7" s="1532" t="s">
        <v>203</v>
      </c>
      <c r="CO7" s="1533"/>
      <c r="CP7" s="1533"/>
      <c r="CQ7" s="1533"/>
      <c r="CR7" s="1533"/>
      <c r="CS7" s="1533"/>
      <c r="CT7" s="1534"/>
      <c r="CU7" s="1541" t="s">
        <v>204</v>
      </c>
      <c r="CV7" s="1548" t="s">
        <v>205</v>
      </c>
      <c r="CW7" s="1526"/>
      <c r="DK7" s="448"/>
    </row>
    <row r="8" spans="1:115" ht="17.25" customHeight="1">
      <c r="A8" s="1137"/>
      <c r="B8" s="1138"/>
      <c r="C8" s="1535"/>
      <c r="D8" s="1531" t="s">
        <v>36</v>
      </c>
      <c r="E8" s="1538" t="s">
        <v>7</v>
      </c>
      <c r="F8" s="1539"/>
      <c r="G8" s="1539"/>
      <c r="H8" s="1539"/>
      <c r="I8" s="1539"/>
      <c r="J8" s="1540"/>
      <c r="K8" s="1542"/>
      <c r="L8" s="1544"/>
      <c r="M8" s="1529"/>
      <c r="N8" s="1535"/>
      <c r="O8" s="1531" t="s">
        <v>36</v>
      </c>
      <c r="P8" s="1538" t="s">
        <v>7</v>
      </c>
      <c r="Q8" s="1539"/>
      <c r="R8" s="1539"/>
      <c r="S8" s="1539"/>
      <c r="T8" s="1539"/>
      <c r="U8" s="1540"/>
      <c r="V8" s="1542"/>
      <c r="W8" s="1544"/>
      <c r="X8" s="1529"/>
      <c r="Y8" s="1535"/>
      <c r="Z8" s="1531" t="s">
        <v>36</v>
      </c>
      <c r="AA8" s="1538" t="s">
        <v>7</v>
      </c>
      <c r="AB8" s="1539"/>
      <c r="AC8" s="1539"/>
      <c r="AD8" s="1539"/>
      <c r="AE8" s="1539"/>
      <c r="AF8" s="1540"/>
      <c r="AG8" s="1542"/>
      <c r="AH8" s="1544"/>
      <c r="AI8" s="1529"/>
      <c r="AJ8" s="1535"/>
      <c r="AK8" s="1531" t="s">
        <v>36</v>
      </c>
      <c r="AL8" s="1538" t="s">
        <v>7</v>
      </c>
      <c r="AM8" s="1539"/>
      <c r="AN8" s="1539"/>
      <c r="AO8" s="1539"/>
      <c r="AP8" s="1539"/>
      <c r="AQ8" s="1540"/>
      <c r="AR8" s="1542"/>
      <c r="AS8" s="1544"/>
      <c r="AT8" s="1529"/>
      <c r="AU8" s="1535"/>
      <c r="AV8" s="1531" t="s">
        <v>36</v>
      </c>
      <c r="AW8" s="1538" t="s">
        <v>7</v>
      </c>
      <c r="AX8" s="1539"/>
      <c r="AY8" s="1539"/>
      <c r="AZ8" s="1539"/>
      <c r="BA8" s="1539"/>
      <c r="BB8" s="1540"/>
      <c r="BC8" s="1542"/>
      <c r="BD8" s="1544"/>
      <c r="BE8" s="1529"/>
      <c r="BF8" s="1535"/>
      <c r="BG8" s="1531" t="s">
        <v>36</v>
      </c>
      <c r="BH8" s="1538" t="s">
        <v>7</v>
      </c>
      <c r="BI8" s="1539"/>
      <c r="BJ8" s="1539"/>
      <c r="BK8" s="1539"/>
      <c r="BL8" s="1539"/>
      <c r="BM8" s="1540"/>
      <c r="BN8" s="1542"/>
      <c r="BO8" s="1544"/>
      <c r="BP8" s="1529"/>
      <c r="BQ8" s="1535"/>
      <c r="BR8" s="1531" t="s">
        <v>36</v>
      </c>
      <c r="BS8" s="1538" t="s">
        <v>7</v>
      </c>
      <c r="BT8" s="1539"/>
      <c r="BU8" s="1539"/>
      <c r="BV8" s="1539"/>
      <c r="BW8" s="1539"/>
      <c r="BX8" s="1540"/>
      <c r="BY8" s="1542"/>
      <c r="BZ8" s="1544"/>
      <c r="CA8" s="1529"/>
      <c r="CB8" s="1535"/>
      <c r="CC8" s="1531" t="s">
        <v>36</v>
      </c>
      <c r="CD8" s="1538" t="s">
        <v>7</v>
      </c>
      <c r="CE8" s="1539"/>
      <c r="CF8" s="1539"/>
      <c r="CG8" s="1539"/>
      <c r="CH8" s="1539"/>
      <c r="CI8" s="1540"/>
      <c r="CJ8" s="1542"/>
      <c r="CK8" s="1544"/>
      <c r="CL8" s="1529"/>
      <c r="CM8" s="1535"/>
      <c r="CN8" s="1531" t="s">
        <v>36</v>
      </c>
      <c r="CO8" s="1538" t="s">
        <v>7</v>
      </c>
      <c r="CP8" s="1539"/>
      <c r="CQ8" s="1539"/>
      <c r="CR8" s="1539"/>
      <c r="CS8" s="1539"/>
      <c r="CT8" s="1540"/>
      <c r="CU8" s="1542"/>
      <c r="CV8" s="1549"/>
      <c r="CW8" s="1526"/>
      <c r="DK8" s="448"/>
    </row>
    <row r="9" spans="1:118" ht="17.25" customHeight="1">
      <c r="A9" s="1553"/>
      <c r="B9" s="1554"/>
      <c r="C9" s="1535"/>
      <c r="D9" s="1531"/>
      <c r="E9" s="817" t="s">
        <v>206</v>
      </c>
      <c r="F9" s="817" t="s">
        <v>207</v>
      </c>
      <c r="G9" s="817" t="s">
        <v>208</v>
      </c>
      <c r="H9" s="817" t="s">
        <v>209</v>
      </c>
      <c r="I9" s="817" t="s">
        <v>340</v>
      </c>
      <c r="J9" s="817" t="s">
        <v>210</v>
      </c>
      <c r="K9" s="1543"/>
      <c r="L9" s="1545"/>
      <c r="M9" s="1530"/>
      <c r="N9" s="1535"/>
      <c r="O9" s="1531"/>
      <c r="P9" s="817" t="s">
        <v>206</v>
      </c>
      <c r="Q9" s="817" t="s">
        <v>207</v>
      </c>
      <c r="R9" s="817" t="s">
        <v>208</v>
      </c>
      <c r="S9" s="817" t="s">
        <v>209</v>
      </c>
      <c r="T9" s="817" t="s">
        <v>340</v>
      </c>
      <c r="U9" s="817" t="s">
        <v>210</v>
      </c>
      <c r="V9" s="1543"/>
      <c r="W9" s="1545"/>
      <c r="X9" s="1530"/>
      <c r="Y9" s="1535"/>
      <c r="Z9" s="1531"/>
      <c r="AA9" s="817" t="s">
        <v>206</v>
      </c>
      <c r="AB9" s="817" t="s">
        <v>207</v>
      </c>
      <c r="AC9" s="817" t="s">
        <v>208</v>
      </c>
      <c r="AD9" s="817" t="s">
        <v>209</v>
      </c>
      <c r="AE9" s="817" t="s">
        <v>340</v>
      </c>
      <c r="AF9" s="817" t="s">
        <v>210</v>
      </c>
      <c r="AG9" s="1543"/>
      <c r="AH9" s="1545"/>
      <c r="AI9" s="1529"/>
      <c r="AJ9" s="1535"/>
      <c r="AK9" s="1531"/>
      <c r="AL9" s="817" t="s">
        <v>206</v>
      </c>
      <c r="AM9" s="817" t="s">
        <v>207</v>
      </c>
      <c r="AN9" s="817" t="s">
        <v>208</v>
      </c>
      <c r="AO9" s="817" t="s">
        <v>209</v>
      </c>
      <c r="AP9" s="817" t="s">
        <v>340</v>
      </c>
      <c r="AQ9" s="817" t="s">
        <v>210</v>
      </c>
      <c r="AR9" s="1543"/>
      <c r="AS9" s="1545"/>
      <c r="AT9" s="1530"/>
      <c r="AU9" s="1535"/>
      <c r="AV9" s="1531"/>
      <c r="AW9" s="817" t="s">
        <v>206</v>
      </c>
      <c r="AX9" s="817" t="s">
        <v>207</v>
      </c>
      <c r="AY9" s="817" t="s">
        <v>208</v>
      </c>
      <c r="AZ9" s="817" t="s">
        <v>209</v>
      </c>
      <c r="BA9" s="817" t="s">
        <v>340</v>
      </c>
      <c r="BB9" s="817" t="s">
        <v>210</v>
      </c>
      <c r="BC9" s="1543"/>
      <c r="BD9" s="1545"/>
      <c r="BE9" s="1530"/>
      <c r="BF9" s="1535"/>
      <c r="BG9" s="1531"/>
      <c r="BH9" s="817" t="s">
        <v>206</v>
      </c>
      <c r="BI9" s="817" t="s">
        <v>207</v>
      </c>
      <c r="BJ9" s="817" t="s">
        <v>208</v>
      </c>
      <c r="BK9" s="817" t="s">
        <v>209</v>
      </c>
      <c r="BL9" s="817" t="s">
        <v>340</v>
      </c>
      <c r="BM9" s="817" t="s">
        <v>210</v>
      </c>
      <c r="BN9" s="1543"/>
      <c r="BO9" s="1545"/>
      <c r="BP9" s="1530"/>
      <c r="BQ9" s="1535"/>
      <c r="BR9" s="1531"/>
      <c r="BS9" s="817" t="s">
        <v>206</v>
      </c>
      <c r="BT9" s="817" t="s">
        <v>207</v>
      </c>
      <c r="BU9" s="817" t="s">
        <v>208</v>
      </c>
      <c r="BV9" s="817" t="s">
        <v>209</v>
      </c>
      <c r="BW9" s="817" t="s">
        <v>340</v>
      </c>
      <c r="BX9" s="817" t="s">
        <v>210</v>
      </c>
      <c r="BY9" s="1543"/>
      <c r="BZ9" s="1545"/>
      <c r="CA9" s="1530"/>
      <c r="CB9" s="1535"/>
      <c r="CC9" s="1531"/>
      <c r="CD9" s="817" t="s">
        <v>206</v>
      </c>
      <c r="CE9" s="817" t="s">
        <v>207</v>
      </c>
      <c r="CF9" s="817" t="s">
        <v>208</v>
      </c>
      <c r="CG9" s="817" t="s">
        <v>209</v>
      </c>
      <c r="CH9" s="817" t="s">
        <v>340</v>
      </c>
      <c r="CI9" s="817" t="s">
        <v>210</v>
      </c>
      <c r="CJ9" s="1543"/>
      <c r="CK9" s="1545"/>
      <c r="CL9" s="1530"/>
      <c r="CM9" s="1535"/>
      <c r="CN9" s="1531"/>
      <c r="CO9" s="817" t="s">
        <v>206</v>
      </c>
      <c r="CP9" s="817" t="s">
        <v>207</v>
      </c>
      <c r="CQ9" s="817" t="s">
        <v>208</v>
      </c>
      <c r="CR9" s="817" t="s">
        <v>209</v>
      </c>
      <c r="CS9" s="817" t="s">
        <v>340</v>
      </c>
      <c r="CT9" s="817" t="s">
        <v>210</v>
      </c>
      <c r="CU9" s="1543"/>
      <c r="CV9" s="1550"/>
      <c r="CW9" s="1526"/>
      <c r="DK9" s="1561" t="s">
        <v>496</v>
      </c>
      <c r="DL9" s="1561"/>
      <c r="DM9" s="1561"/>
      <c r="DN9" s="1561"/>
    </row>
    <row r="10" spans="1:120" s="456" customFormat="1" ht="13.5" customHeight="1">
      <c r="A10" s="1556" t="s">
        <v>6</v>
      </c>
      <c r="B10" s="1557"/>
      <c r="C10" s="818">
        <v>1</v>
      </c>
      <c r="D10" s="819">
        <v>2</v>
      </c>
      <c r="E10" s="818">
        <v>3</v>
      </c>
      <c r="F10" s="819">
        <v>4</v>
      </c>
      <c r="G10" s="818">
        <v>5</v>
      </c>
      <c r="H10" s="819">
        <v>6</v>
      </c>
      <c r="I10" s="818">
        <v>7</v>
      </c>
      <c r="J10" s="819">
        <v>8</v>
      </c>
      <c r="K10" s="818">
        <v>9</v>
      </c>
      <c r="L10" s="819">
        <v>10</v>
      </c>
      <c r="M10" s="1015"/>
      <c r="N10" s="818">
        <v>1</v>
      </c>
      <c r="O10" s="819">
        <v>2</v>
      </c>
      <c r="P10" s="818">
        <v>3</v>
      </c>
      <c r="Q10" s="819">
        <v>4</v>
      </c>
      <c r="R10" s="818">
        <v>5</v>
      </c>
      <c r="S10" s="819">
        <v>6</v>
      </c>
      <c r="T10" s="818">
        <v>7</v>
      </c>
      <c r="U10" s="819">
        <v>8</v>
      </c>
      <c r="V10" s="818">
        <v>9</v>
      </c>
      <c r="W10" s="819">
        <v>10</v>
      </c>
      <c r="X10" s="1015"/>
      <c r="Y10" s="818">
        <v>1</v>
      </c>
      <c r="Z10" s="819">
        <v>2</v>
      </c>
      <c r="AA10" s="818">
        <v>3</v>
      </c>
      <c r="AB10" s="819">
        <v>4</v>
      </c>
      <c r="AC10" s="818">
        <v>5</v>
      </c>
      <c r="AD10" s="819">
        <v>6</v>
      </c>
      <c r="AE10" s="818">
        <v>7</v>
      </c>
      <c r="AF10" s="819">
        <v>8</v>
      </c>
      <c r="AG10" s="818">
        <v>9</v>
      </c>
      <c r="AH10" s="819">
        <v>10</v>
      </c>
      <c r="AI10" s="1530"/>
      <c r="AJ10" s="818">
        <v>1</v>
      </c>
      <c r="AK10" s="819">
        <v>2</v>
      </c>
      <c r="AL10" s="818">
        <v>3</v>
      </c>
      <c r="AM10" s="819">
        <v>4</v>
      </c>
      <c r="AN10" s="818">
        <v>5</v>
      </c>
      <c r="AO10" s="819">
        <v>6</v>
      </c>
      <c r="AP10" s="818">
        <v>7</v>
      </c>
      <c r="AQ10" s="819">
        <v>8</v>
      </c>
      <c r="AR10" s="818">
        <v>9</v>
      </c>
      <c r="AS10" s="819">
        <v>10</v>
      </c>
      <c r="AT10" s="1015"/>
      <c r="AU10" s="818">
        <v>1</v>
      </c>
      <c r="AV10" s="819">
        <v>2</v>
      </c>
      <c r="AW10" s="818">
        <v>3</v>
      </c>
      <c r="AX10" s="819">
        <v>4</v>
      </c>
      <c r="AY10" s="818">
        <v>5</v>
      </c>
      <c r="AZ10" s="819">
        <v>6</v>
      </c>
      <c r="BA10" s="818">
        <v>7</v>
      </c>
      <c r="BB10" s="819">
        <v>8</v>
      </c>
      <c r="BC10" s="818">
        <v>9</v>
      </c>
      <c r="BD10" s="819">
        <v>10</v>
      </c>
      <c r="BE10" s="1015"/>
      <c r="BF10" s="818">
        <v>1</v>
      </c>
      <c r="BG10" s="819">
        <v>2</v>
      </c>
      <c r="BH10" s="818">
        <v>3</v>
      </c>
      <c r="BI10" s="819">
        <v>4</v>
      </c>
      <c r="BJ10" s="818">
        <v>5</v>
      </c>
      <c r="BK10" s="819">
        <v>6</v>
      </c>
      <c r="BL10" s="818">
        <v>7</v>
      </c>
      <c r="BM10" s="819">
        <v>8</v>
      </c>
      <c r="BN10" s="818">
        <v>9</v>
      </c>
      <c r="BO10" s="819">
        <v>10</v>
      </c>
      <c r="BP10" s="1015"/>
      <c r="BQ10" s="818">
        <v>1</v>
      </c>
      <c r="BR10" s="819">
        <v>2</v>
      </c>
      <c r="BS10" s="818">
        <v>3</v>
      </c>
      <c r="BT10" s="819">
        <v>4</v>
      </c>
      <c r="BU10" s="818">
        <v>5</v>
      </c>
      <c r="BV10" s="819">
        <v>6</v>
      </c>
      <c r="BW10" s="818">
        <v>7</v>
      </c>
      <c r="BX10" s="819">
        <v>8</v>
      </c>
      <c r="BY10" s="818">
        <v>9</v>
      </c>
      <c r="BZ10" s="819">
        <v>10</v>
      </c>
      <c r="CA10" s="1015"/>
      <c r="CB10" s="818">
        <v>1</v>
      </c>
      <c r="CC10" s="819">
        <v>2</v>
      </c>
      <c r="CD10" s="818">
        <v>3</v>
      </c>
      <c r="CE10" s="819">
        <v>4</v>
      </c>
      <c r="CF10" s="818">
        <v>5</v>
      </c>
      <c r="CG10" s="819">
        <v>6</v>
      </c>
      <c r="CH10" s="818">
        <v>7</v>
      </c>
      <c r="CI10" s="819">
        <v>8</v>
      </c>
      <c r="CJ10" s="818">
        <v>9</v>
      </c>
      <c r="CK10" s="819">
        <v>10</v>
      </c>
      <c r="CL10" s="1015"/>
      <c r="CM10" s="818">
        <v>1</v>
      </c>
      <c r="CN10" s="819">
        <v>2</v>
      </c>
      <c r="CO10" s="818">
        <v>3</v>
      </c>
      <c r="CP10" s="819">
        <v>4</v>
      </c>
      <c r="CQ10" s="818">
        <v>5</v>
      </c>
      <c r="CR10" s="819">
        <v>6</v>
      </c>
      <c r="CS10" s="818">
        <v>7</v>
      </c>
      <c r="CT10" s="819">
        <v>8</v>
      </c>
      <c r="CU10" s="818">
        <v>9</v>
      </c>
      <c r="CV10" s="1022">
        <v>10</v>
      </c>
      <c r="CW10" s="1527"/>
      <c r="CX10" s="820"/>
      <c r="CY10" s="820"/>
      <c r="CZ10" s="820"/>
      <c r="DA10" s="820"/>
      <c r="DB10" s="820"/>
      <c r="DC10" s="820"/>
      <c r="DD10" s="820"/>
      <c r="DE10" s="820"/>
      <c r="DF10" s="820"/>
      <c r="DG10" s="820"/>
      <c r="DH10" s="820"/>
      <c r="DI10" s="820"/>
      <c r="DJ10" s="820"/>
      <c r="DK10" s="453" t="s">
        <v>497</v>
      </c>
      <c r="DL10" s="454" t="s">
        <v>500</v>
      </c>
      <c r="DM10" s="454" t="s">
        <v>498</v>
      </c>
      <c r="DN10" s="454" t="s">
        <v>499</v>
      </c>
      <c r="DO10" s="455"/>
      <c r="DP10" s="455"/>
    </row>
    <row r="11" spans="1:120" s="457" customFormat="1" ht="16.5" customHeight="1">
      <c r="A11" s="478" t="s">
        <v>0</v>
      </c>
      <c r="B11" s="413" t="s">
        <v>129</v>
      </c>
      <c r="C11" s="798">
        <f>C12+C13</f>
        <v>891258974</v>
      </c>
      <c r="D11" s="798">
        <f aca="true" t="shared" si="0" ref="D11:BU11">D12+D13</f>
        <v>28396412</v>
      </c>
      <c r="E11" s="798">
        <f t="shared" si="0"/>
        <v>17274051</v>
      </c>
      <c r="F11" s="798">
        <f t="shared" si="0"/>
        <v>0</v>
      </c>
      <c r="G11" s="798">
        <f t="shared" si="0"/>
        <v>3236075</v>
      </c>
      <c r="H11" s="798">
        <f t="shared" si="0"/>
        <v>3647616</v>
      </c>
      <c r="I11" s="798">
        <f t="shared" si="0"/>
        <v>364907</v>
      </c>
      <c r="J11" s="798">
        <f t="shared" si="0"/>
        <v>3873763</v>
      </c>
      <c r="K11" s="798">
        <f t="shared" si="0"/>
        <v>612521151</v>
      </c>
      <c r="L11" s="798">
        <f t="shared" si="0"/>
        <v>250341411</v>
      </c>
      <c r="M11" s="1016">
        <f t="shared" si="0"/>
        <v>862862562</v>
      </c>
      <c r="N11" s="798">
        <f t="shared" si="0"/>
        <v>39497638</v>
      </c>
      <c r="O11" s="798">
        <f t="shared" si="0"/>
        <v>2347076</v>
      </c>
      <c r="P11" s="798">
        <f t="shared" si="0"/>
        <v>1222373</v>
      </c>
      <c r="Q11" s="798">
        <f t="shared" si="0"/>
        <v>0</v>
      </c>
      <c r="R11" s="798">
        <f t="shared" si="0"/>
        <v>49300</v>
      </c>
      <c r="S11" s="798">
        <f t="shared" si="0"/>
        <v>837681</v>
      </c>
      <c r="T11" s="798">
        <f t="shared" si="0"/>
        <v>0</v>
      </c>
      <c r="U11" s="798">
        <f t="shared" si="0"/>
        <v>237722</v>
      </c>
      <c r="V11" s="798">
        <f t="shared" si="0"/>
        <v>21185767</v>
      </c>
      <c r="W11" s="798">
        <f t="shared" si="0"/>
        <v>15964795</v>
      </c>
      <c r="X11" s="1016">
        <f>X12+X13</f>
        <v>37150562</v>
      </c>
      <c r="Y11" s="798">
        <f t="shared" si="0"/>
        <v>417074478</v>
      </c>
      <c r="Z11" s="798">
        <f t="shared" si="0"/>
        <v>8031629</v>
      </c>
      <c r="AA11" s="798">
        <f t="shared" si="0"/>
        <v>4670429</v>
      </c>
      <c r="AB11" s="798">
        <f t="shared" si="0"/>
        <v>0</v>
      </c>
      <c r="AC11" s="798">
        <f t="shared" si="0"/>
        <v>557470</v>
      </c>
      <c r="AD11" s="798">
        <f t="shared" si="0"/>
        <v>1602414</v>
      </c>
      <c r="AE11" s="798">
        <f t="shared" si="0"/>
        <v>5750</v>
      </c>
      <c r="AF11" s="798">
        <f t="shared" si="0"/>
        <v>1195566</v>
      </c>
      <c r="AG11" s="798">
        <f t="shared" si="0"/>
        <v>344152831</v>
      </c>
      <c r="AH11" s="798">
        <f t="shared" si="0"/>
        <v>64890018</v>
      </c>
      <c r="AI11" s="1016">
        <f t="shared" si="0"/>
        <v>409042849</v>
      </c>
      <c r="AJ11" s="798">
        <f t="shared" si="0"/>
        <v>118546742</v>
      </c>
      <c r="AK11" s="798">
        <f t="shared" si="0"/>
        <v>2201481</v>
      </c>
      <c r="AL11" s="798">
        <f t="shared" si="0"/>
        <v>1671238</v>
      </c>
      <c r="AM11" s="798">
        <f t="shared" si="0"/>
        <v>0</v>
      </c>
      <c r="AN11" s="798">
        <f t="shared" si="0"/>
        <v>67250</v>
      </c>
      <c r="AO11" s="798">
        <f t="shared" si="0"/>
        <v>54385</v>
      </c>
      <c r="AP11" s="798">
        <f t="shared" si="0"/>
        <v>0</v>
      </c>
      <c r="AQ11" s="798">
        <f t="shared" si="0"/>
        <v>408608</v>
      </c>
      <c r="AR11" s="798">
        <f>AR12+AR13</f>
        <v>90957110</v>
      </c>
      <c r="AS11" s="798">
        <f>AS12+AS13</f>
        <v>25388151</v>
      </c>
      <c r="AT11" s="1016">
        <f t="shared" si="0"/>
        <v>116345261</v>
      </c>
      <c r="AU11" s="798">
        <f t="shared" si="0"/>
        <v>39047516</v>
      </c>
      <c r="AV11" s="798">
        <f t="shared" si="0"/>
        <v>1733534</v>
      </c>
      <c r="AW11" s="798">
        <f t="shared" si="0"/>
        <v>821162</v>
      </c>
      <c r="AX11" s="798">
        <f t="shared" si="0"/>
        <v>0</v>
      </c>
      <c r="AY11" s="798">
        <f t="shared" si="0"/>
        <v>37900</v>
      </c>
      <c r="AZ11" s="798">
        <f t="shared" si="0"/>
        <v>41313</v>
      </c>
      <c r="BA11" s="798">
        <f t="shared" si="0"/>
        <v>359157</v>
      </c>
      <c r="BB11" s="798">
        <f t="shared" si="0"/>
        <v>474002</v>
      </c>
      <c r="BC11" s="798">
        <f t="shared" si="0"/>
        <v>14155462</v>
      </c>
      <c r="BD11" s="798">
        <f t="shared" si="0"/>
        <v>23158520</v>
      </c>
      <c r="BE11" s="1016">
        <f t="shared" si="0"/>
        <v>37313982</v>
      </c>
      <c r="BF11" s="798">
        <f t="shared" si="0"/>
        <v>132982779</v>
      </c>
      <c r="BG11" s="798">
        <f t="shared" si="0"/>
        <v>3281056</v>
      </c>
      <c r="BH11" s="798">
        <f t="shared" si="0"/>
        <v>1987221</v>
      </c>
      <c r="BI11" s="798">
        <f t="shared" si="0"/>
        <v>0</v>
      </c>
      <c r="BJ11" s="798">
        <f t="shared" si="0"/>
        <v>385784</v>
      </c>
      <c r="BK11" s="798">
        <f t="shared" si="0"/>
        <v>460830</v>
      </c>
      <c r="BL11" s="798">
        <f t="shared" si="0"/>
        <v>0</v>
      </c>
      <c r="BM11" s="798">
        <f t="shared" si="0"/>
        <v>447221</v>
      </c>
      <c r="BN11" s="798">
        <f t="shared" si="0"/>
        <v>75637189</v>
      </c>
      <c r="BO11" s="798">
        <f t="shared" si="0"/>
        <v>54064534</v>
      </c>
      <c r="BP11" s="1016">
        <f t="shared" si="0"/>
        <v>129701723</v>
      </c>
      <c r="BQ11" s="798">
        <f t="shared" si="0"/>
        <v>54034998</v>
      </c>
      <c r="BR11" s="798">
        <f t="shared" si="0"/>
        <v>2173723</v>
      </c>
      <c r="BS11" s="798">
        <f t="shared" si="0"/>
        <v>1489923</v>
      </c>
      <c r="BT11" s="798">
        <f t="shared" si="0"/>
        <v>0</v>
      </c>
      <c r="BU11" s="798">
        <f t="shared" si="0"/>
        <v>43300</v>
      </c>
      <c r="BV11" s="798">
        <f aca="true" t="shared" si="1" ref="BV11:CW11">BV12+BV13</f>
        <v>292269</v>
      </c>
      <c r="BW11" s="798">
        <f t="shared" si="1"/>
        <v>0</v>
      </c>
      <c r="BX11" s="798">
        <f t="shared" si="1"/>
        <v>348231</v>
      </c>
      <c r="BY11" s="798">
        <f t="shared" si="1"/>
        <v>29317421</v>
      </c>
      <c r="BZ11" s="798">
        <f t="shared" si="1"/>
        <v>22543854</v>
      </c>
      <c r="CA11" s="1016">
        <f t="shared" si="1"/>
        <v>51861275</v>
      </c>
      <c r="CB11" s="798">
        <f t="shared" si="1"/>
        <v>25377181</v>
      </c>
      <c r="CC11" s="798">
        <f t="shared" si="1"/>
        <v>1759915</v>
      </c>
      <c r="CD11" s="798">
        <f t="shared" si="1"/>
        <v>1120315</v>
      </c>
      <c r="CE11" s="798">
        <f t="shared" si="1"/>
        <v>0</v>
      </c>
      <c r="CF11" s="798">
        <f t="shared" si="1"/>
        <v>354984</v>
      </c>
      <c r="CG11" s="798">
        <f t="shared" si="1"/>
        <v>20278</v>
      </c>
      <c r="CH11" s="798">
        <f t="shared" si="1"/>
        <v>0</v>
      </c>
      <c r="CI11" s="798">
        <f t="shared" si="1"/>
        <v>264338</v>
      </c>
      <c r="CJ11" s="798">
        <f t="shared" si="1"/>
        <v>12164183</v>
      </c>
      <c r="CK11" s="798">
        <f t="shared" si="1"/>
        <v>11453083</v>
      </c>
      <c r="CL11" s="1016">
        <f t="shared" si="1"/>
        <v>23617266</v>
      </c>
      <c r="CM11" s="798">
        <f t="shared" si="1"/>
        <v>64697642</v>
      </c>
      <c r="CN11" s="798">
        <f t="shared" si="1"/>
        <v>6867998</v>
      </c>
      <c r="CO11" s="798">
        <f t="shared" si="1"/>
        <v>4291390</v>
      </c>
      <c r="CP11" s="798">
        <f t="shared" si="1"/>
        <v>0</v>
      </c>
      <c r="CQ11" s="798">
        <f t="shared" si="1"/>
        <v>1740087</v>
      </c>
      <c r="CR11" s="798">
        <f t="shared" si="1"/>
        <v>338446</v>
      </c>
      <c r="CS11" s="798">
        <f t="shared" si="1"/>
        <v>0</v>
      </c>
      <c r="CT11" s="798">
        <f t="shared" si="1"/>
        <v>498075</v>
      </c>
      <c r="CU11" s="798">
        <f t="shared" si="1"/>
        <v>24951188</v>
      </c>
      <c r="CV11" s="1023">
        <f t="shared" si="1"/>
        <v>32878456</v>
      </c>
      <c r="CW11" s="1016">
        <f t="shared" si="1"/>
        <v>57829644</v>
      </c>
      <c r="CX11" s="821"/>
      <c r="CY11" s="821"/>
      <c r="CZ11" s="821"/>
      <c r="DA11" s="821"/>
      <c r="DB11" s="821"/>
      <c r="DC11" s="821"/>
      <c r="DD11" s="821"/>
      <c r="DE11" s="821"/>
      <c r="DF11" s="821"/>
      <c r="DG11" s="821"/>
      <c r="DH11" s="821"/>
      <c r="DI11" s="821"/>
      <c r="DJ11" s="821"/>
      <c r="DK11" s="397" t="e">
        <f>'03'!#REF!+'04'!#REF!</f>
        <v>#REF!</v>
      </c>
      <c r="DL11" s="397" t="e">
        <f>#REF!-DK11</f>
        <v>#REF!</v>
      </c>
      <c r="DM11" s="397" t="e">
        <f>'07'!#REF!</f>
        <v>#REF!</v>
      </c>
      <c r="DN11" s="397" t="e">
        <f>#REF!-DM11</f>
        <v>#REF!</v>
      </c>
      <c r="DO11" s="388"/>
      <c r="DP11" s="388"/>
    </row>
    <row r="12" spans="1:120" s="457" customFormat="1" ht="16.5" customHeight="1">
      <c r="A12" s="479">
        <v>1</v>
      </c>
      <c r="B12" s="416" t="s">
        <v>130</v>
      </c>
      <c r="C12" s="786">
        <f>D12+K12+L12</f>
        <v>479105059</v>
      </c>
      <c r="D12" s="822">
        <f>SUM(E12:J12)</f>
        <v>14563819</v>
      </c>
      <c r="E12" s="823">
        <f aca="true" t="shared" si="2" ref="E12:L15">P12+AA12+AL12+AW12+BH12+BS12+CD12+CO12</f>
        <v>10750622</v>
      </c>
      <c r="F12" s="823">
        <f t="shared" si="2"/>
        <v>0</v>
      </c>
      <c r="G12" s="823">
        <f t="shared" si="2"/>
        <v>1487250</v>
      </c>
      <c r="H12" s="823">
        <f t="shared" si="2"/>
        <v>1822997</v>
      </c>
      <c r="I12" s="823">
        <f t="shared" si="2"/>
        <v>357907</v>
      </c>
      <c r="J12" s="823">
        <f t="shared" si="2"/>
        <v>145043</v>
      </c>
      <c r="K12" s="823">
        <f t="shared" si="2"/>
        <v>314268776</v>
      </c>
      <c r="L12" s="823">
        <f t="shared" si="2"/>
        <v>150272464</v>
      </c>
      <c r="M12" s="1017">
        <f>K12+L12</f>
        <v>464541240</v>
      </c>
      <c r="N12" s="786">
        <f>O12+V12+W12</f>
        <v>26633180</v>
      </c>
      <c r="O12" s="822">
        <f>SUM(P12:U12)</f>
        <v>1307292</v>
      </c>
      <c r="P12" s="823">
        <v>754615</v>
      </c>
      <c r="Q12" s="823">
        <v>0</v>
      </c>
      <c r="R12" s="823">
        <v>49300</v>
      </c>
      <c r="S12" s="823">
        <v>501953</v>
      </c>
      <c r="T12" s="823">
        <v>0</v>
      </c>
      <c r="U12" s="823">
        <v>1424</v>
      </c>
      <c r="V12" s="823">
        <v>13702846</v>
      </c>
      <c r="W12" s="823">
        <v>11623042</v>
      </c>
      <c r="X12" s="1017">
        <f>V12+W12</f>
        <v>25325888</v>
      </c>
      <c r="Y12" s="786">
        <f>Z12+AG12+AH12</f>
        <v>198098080</v>
      </c>
      <c r="Z12" s="822">
        <f>SUM(AA12:AF12)</f>
        <v>3980246</v>
      </c>
      <c r="AA12" s="823">
        <v>3194497</v>
      </c>
      <c r="AB12" s="823">
        <v>0</v>
      </c>
      <c r="AC12" s="823">
        <v>495321</v>
      </c>
      <c r="AD12" s="823">
        <v>176991</v>
      </c>
      <c r="AE12" s="823">
        <v>5750</v>
      </c>
      <c r="AF12" s="823">
        <v>107687</v>
      </c>
      <c r="AG12" s="823">
        <v>153151378</v>
      </c>
      <c r="AH12" s="823">
        <v>40966456</v>
      </c>
      <c r="AI12" s="1017">
        <f>AG12+AH12</f>
        <v>194117834</v>
      </c>
      <c r="AJ12" s="786">
        <f>AK12+AR12+AS12</f>
        <v>45220092</v>
      </c>
      <c r="AK12" s="822">
        <f>SUM(AL12:AQ12)</f>
        <v>1220551</v>
      </c>
      <c r="AL12" s="823">
        <v>1115120</v>
      </c>
      <c r="AM12" s="823">
        <v>0</v>
      </c>
      <c r="AN12" s="823">
        <v>51650</v>
      </c>
      <c r="AO12" s="823">
        <v>51954</v>
      </c>
      <c r="AP12" s="823">
        <v>0</v>
      </c>
      <c r="AQ12" s="823">
        <v>1827</v>
      </c>
      <c r="AR12" s="823">
        <v>28198873</v>
      </c>
      <c r="AS12" s="823">
        <v>15800668</v>
      </c>
      <c r="AT12" s="1017">
        <f>AR12+AS12</f>
        <v>43999541</v>
      </c>
      <c r="AU12" s="786">
        <f>AV12+BC12+BD12</f>
        <v>18372870</v>
      </c>
      <c r="AV12" s="822">
        <f>SUM(AW12:BB12)</f>
        <v>667496</v>
      </c>
      <c r="AW12" s="823">
        <v>246658</v>
      </c>
      <c r="AX12" s="823">
        <v>0</v>
      </c>
      <c r="AY12" s="823">
        <v>37900</v>
      </c>
      <c r="AZ12" s="823">
        <v>30781</v>
      </c>
      <c r="BA12" s="823">
        <v>352157</v>
      </c>
      <c r="BB12" s="823">
        <v>0</v>
      </c>
      <c r="BC12" s="823">
        <v>3524130</v>
      </c>
      <c r="BD12" s="823">
        <v>14181244</v>
      </c>
      <c r="BE12" s="1017">
        <f>BC12+BD12</f>
        <v>17705374</v>
      </c>
      <c r="BF12" s="786">
        <f>BG12+BN12+BO12</f>
        <v>99377456</v>
      </c>
      <c r="BG12" s="822">
        <f>SUM(BH12:BM12)</f>
        <v>2351482</v>
      </c>
      <c r="BH12" s="823">
        <v>1486234</v>
      </c>
      <c r="BI12" s="823">
        <v>0</v>
      </c>
      <c r="BJ12" s="823">
        <v>375784</v>
      </c>
      <c r="BK12" s="823">
        <v>456630</v>
      </c>
      <c r="BL12" s="823">
        <v>0</v>
      </c>
      <c r="BM12" s="823">
        <v>32834</v>
      </c>
      <c r="BN12" s="823">
        <v>65671877</v>
      </c>
      <c r="BO12" s="823">
        <v>31354097</v>
      </c>
      <c r="BP12" s="1017">
        <f>BN12+BO12</f>
        <v>97025974</v>
      </c>
      <c r="BQ12" s="786">
        <f>BR12+BY12+BZ12</f>
        <v>40732421</v>
      </c>
      <c r="BR12" s="822">
        <f>SUM(BS12:BX12)</f>
        <v>1330401</v>
      </c>
      <c r="BS12" s="823">
        <v>1033689</v>
      </c>
      <c r="BT12" s="823">
        <v>0</v>
      </c>
      <c r="BU12" s="823">
        <v>43050</v>
      </c>
      <c r="BV12" s="823">
        <v>252542</v>
      </c>
      <c r="BW12" s="823">
        <v>0</v>
      </c>
      <c r="BX12" s="823">
        <v>1120</v>
      </c>
      <c r="BY12" s="823">
        <v>24059767</v>
      </c>
      <c r="BZ12" s="823">
        <v>15342253</v>
      </c>
      <c r="CA12" s="1017">
        <f>BY12+BZ12</f>
        <v>39402020</v>
      </c>
      <c r="CB12" s="786">
        <f>CC12+CJ12+CK12</f>
        <v>14989941</v>
      </c>
      <c r="CC12" s="822">
        <f>SUM(CD12:CI12)</f>
        <v>1172329</v>
      </c>
      <c r="CD12" s="823">
        <v>823874</v>
      </c>
      <c r="CE12" s="823">
        <v>0</v>
      </c>
      <c r="CF12" s="823">
        <v>334754</v>
      </c>
      <c r="CG12" s="823">
        <v>13700</v>
      </c>
      <c r="CH12" s="823">
        <v>0</v>
      </c>
      <c r="CI12" s="823">
        <v>1</v>
      </c>
      <c r="CJ12" s="823">
        <v>6834705</v>
      </c>
      <c r="CK12" s="823">
        <v>6982907</v>
      </c>
      <c r="CL12" s="1017">
        <f>CJ12+CK12</f>
        <v>13817612</v>
      </c>
      <c r="CM12" s="786">
        <f>CN12+CU12+CV12</f>
        <v>35681019</v>
      </c>
      <c r="CN12" s="822">
        <f>SUM(CO12:CT12)</f>
        <v>2534022</v>
      </c>
      <c r="CO12" s="823">
        <v>2095935</v>
      </c>
      <c r="CP12" s="823">
        <v>0</v>
      </c>
      <c r="CQ12" s="823">
        <v>99491</v>
      </c>
      <c r="CR12" s="823">
        <v>338446</v>
      </c>
      <c r="CS12" s="823">
        <v>0</v>
      </c>
      <c r="CT12" s="823">
        <v>150</v>
      </c>
      <c r="CU12" s="823">
        <v>19125200</v>
      </c>
      <c r="CV12" s="1024">
        <v>14021797</v>
      </c>
      <c r="CW12" s="1031">
        <f>CU12+CV12</f>
        <v>33146997</v>
      </c>
      <c r="CX12" s="821"/>
      <c r="CY12" s="821"/>
      <c r="CZ12" s="821"/>
      <c r="DA12" s="821"/>
      <c r="DB12" s="821"/>
      <c r="DC12" s="821"/>
      <c r="DD12" s="821"/>
      <c r="DE12" s="821"/>
      <c r="DF12" s="821"/>
      <c r="DG12" s="821"/>
      <c r="DH12" s="821"/>
      <c r="DI12" s="821"/>
      <c r="DJ12" s="821"/>
      <c r="DK12" s="398" t="e">
        <f>'03'!#REF!+'04'!#REF!</f>
        <v>#REF!</v>
      </c>
      <c r="DL12" s="398" t="e">
        <f>#REF!-DK12</f>
        <v>#REF!</v>
      </c>
      <c r="DM12" s="398" t="e">
        <f>'07'!#REF!</f>
        <v>#REF!</v>
      </c>
      <c r="DN12" s="398" t="e">
        <f>#REF!-DM12</f>
        <v>#REF!</v>
      </c>
      <c r="DO12" s="395"/>
      <c r="DP12" s="414"/>
    </row>
    <row r="13" spans="1:120" s="457" customFormat="1" ht="17.25" customHeight="1">
      <c r="A13" s="479">
        <v>2</v>
      </c>
      <c r="B13" s="416" t="s">
        <v>131</v>
      </c>
      <c r="C13" s="786">
        <f aca="true" t="shared" si="3" ref="C13:C26">D13+K13+L13</f>
        <v>412153915</v>
      </c>
      <c r="D13" s="822">
        <f aca="true" t="shared" si="4" ref="D13:D26">SUM(E13:J13)</f>
        <v>13832593</v>
      </c>
      <c r="E13" s="823">
        <f t="shared" si="2"/>
        <v>6523429</v>
      </c>
      <c r="F13" s="823">
        <f t="shared" si="2"/>
        <v>0</v>
      </c>
      <c r="G13" s="823">
        <f t="shared" si="2"/>
        <v>1748825</v>
      </c>
      <c r="H13" s="823">
        <f t="shared" si="2"/>
        <v>1824619</v>
      </c>
      <c r="I13" s="823">
        <f t="shared" si="2"/>
        <v>7000</v>
      </c>
      <c r="J13" s="823">
        <f t="shared" si="2"/>
        <v>3728720</v>
      </c>
      <c r="K13" s="823">
        <f>V13+AG13+AR13+BC13+BN13+BY13+CJ13+CU13</f>
        <v>298252375</v>
      </c>
      <c r="L13" s="823">
        <f>W13+AH13+AS13+BD13+BO13+BZ13+CK13+CV13</f>
        <v>100068947</v>
      </c>
      <c r="M13" s="1017">
        <f>K13+L13</f>
        <v>398321322</v>
      </c>
      <c r="N13" s="786">
        <f>O13+V13+W13</f>
        <v>12864458</v>
      </c>
      <c r="O13" s="822">
        <f>SUM(P13:U13)</f>
        <v>1039784</v>
      </c>
      <c r="P13" s="824">
        <v>467758</v>
      </c>
      <c r="Q13" s="824">
        <v>0</v>
      </c>
      <c r="R13" s="824">
        <v>0</v>
      </c>
      <c r="S13" s="824">
        <v>335728</v>
      </c>
      <c r="T13" s="824">
        <v>0</v>
      </c>
      <c r="U13" s="824">
        <v>236298</v>
      </c>
      <c r="V13" s="824">
        <v>7482921</v>
      </c>
      <c r="W13" s="824">
        <v>4341753</v>
      </c>
      <c r="X13" s="1017">
        <f>V13+W13</f>
        <v>11824674</v>
      </c>
      <c r="Y13" s="786">
        <f>Z13+AG13+AH13</f>
        <v>218976398</v>
      </c>
      <c r="Z13" s="822">
        <f>SUM(AA13:AF13)</f>
        <v>4051383</v>
      </c>
      <c r="AA13" s="824">
        <v>1475932</v>
      </c>
      <c r="AB13" s="824">
        <v>0</v>
      </c>
      <c r="AC13" s="824">
        <v>62149</v>
      </c>
      <c r="AD13" s="824">
        <v>1425423</v>
      </c>
      <c r="AE13" s="824">
        <v>0</v>
      </c>
      <c r="AF13" s="824">
        <v>1087879</v>
      </c>
      <c r="AG13" s="824">
        <v>191001453</v>
      </c>
      <c r="AH13" s="824">
        <v>23923562</v>
      </c>
      <c r="AI13" s="1017">
        <f>AG13+AH13</f>
        <v>214925015</v>
      </c>
      <c r="AJ13" s="786">
        <f>AK13+AR13+AS13</f>
        <v>73326650</v>
      </c>
      <c r="AK13" s="822">
        <f>SUM(AL13:AQ13)</f>
        <v>980930</v>
      </c>
      <c r="AL13" s="824">
        <v>556118</v>
      </c>
      <c r="AM13" s="824">
        <v>0</v>
      </c>
      <c r="AN13" s="824">
        <v>15600</v>
      </c>
      <c r="AO13" s="824">
        <v>2431</v>
      </c>
      <c r="AP13" s="824">
        <v>0</v>
      </c>
      <c r="AQ13" s="824">
        <v>406781</v>
      </c>
      <c r="AR13" s="824">
        <v>62758237</v>
      </c>
      <c r="AS13" s="824">
        <v>9587483</v>
      </c>
      <c r="AT13" s="1017">
        <f>AR13+AS13</f>
        <v>72345720</v>
      </c>
      <c r="AU13" s="786">
        <f>AV13+BC13+BD13</f>
        <v>20674646</v>
      </c>
      <c r="AV13" s="822">
        <f>SUM(AW13:BB13)</f>
        <v>1066038</v>
      </c>
      <c r="AW13" s="824">
        <v>574504</v>
      </c>
      <c r="AX13" s="824">
        <v>0</v>
      </c>
      <c r="AY13" s="824"/>
      <c r="AZ13" s="824">
        <v>10532</v>
      </c>
      <c r="BA13" s="824">
        <v>7000</v>
      </c>
      <c r="BB13" s="824">
        <v>474002</v>
      </c>
      <c r="BC13" s="824">
        <v>10631332</v>
      </c>
      <c r="BD13" s="824">
        <v>8977276</v>
      </c>
      <c r="BE13" s="1017">
        <f>BC13+BD13</f>
        <v>19608608</v>
      </c>
      <c r="BF13" s="786">
        <f>BG13+BN13+BO13</f>
        <v>33605323</v>
      </c>
      <c r="BG13" s="822">
        <f>SUM(BH13:BM13)</f>
        <v>929574</v>
      </c>
      <c r="BH13" s="824">
        <v>500987</v>
      </c>
      <c r="BI13" s="824">
        <v>0</v>
      </c>
      <c r="BJ13" s="824">
        <v>10000</v>
      </c>
      <c r="BK13" s="824">
        <v>4200</v>
      </c>
      <c r="BL13" s="824">
        <v>0</v>
      </c>
      <c r="BM13" s="824">
        <v>414387</v>
      </c>
      <c r="BN13" s="824">
        <v>9965312</v>
      </c>
      <c r="BO13" s="824">
        <v>22710437</v>
      </c>
      <c r="BP13" s="1017">
        <f>BN13+BO13</f>
        <v>32675749</v>
      </c>
      <c r="BQ13" s="786">
        <f>BR13+BY13+BZ13</f>
        <v>13302577</v>
      </c>
      <c r="BR13" s="822">
        <f>SUM(BS13:BX13)</f>
        <v>843322</v>
      </c>
      <c r="BS13" s="824">
        <v>456234</v>
      </c>
      <c r="BT13" s="824">
        <v>0</v>
      </c>
      <c r="BU13" s="824">
        <v>250</v>
      </c>
      <c r="BV13" s="824">
        <v>39727</v>
      </c>
      <c r="BW13" s="824">
        <v>0</v>
      </c>
      <c r="BX13" s="824">
        <v>347111</v>
      </c>
      <c r="BY13" s="824">
        <v>5257654</v>
      </c>
      <c r="BZ13" s="824">
        <v>7201601</v>
      </c>
      <c r="CA13" s="1017">
        <f>BY13+BZ13</f>
        <v>12459255</v>
      </c>
      <c r="CB13" s="786">
        <f>CC13+CJ13+CK13</f>
        <v>10387240</v>
      </c>
      <c r="CC13" s="822">
        <f>SUM(CD13:CI13)</f>
        <v>587586</v>
      </c>
      <c r="CD13" s="824">
        <v>296441</v>
      </c>
      <c r="CE13" s="824">
        <v>0</v>
      </c>
      <c r="CF13" s="824">
        <v>20230</v>
      </c>
      <c r="CG13" s="824">
        <v>6578</v>
      </c>
      <c r="CH13" s="824"/>
      <c r="CI13" s="824">
        <v>264337</v>
      </c>
      <c r="CJ13" s="824">
        <v>5329478</v>
      </c>
      <c r="CK13" s="824">
        <v>4470176</v>
      </c>
      <c r="CL13" s="1017">
        <f>CJ13+CK13</f>
        <v>9799654</v>
      </c>
      <c r="CM13" s="786">
        <f>CN13+CU13+CV13</f>
        <v>29016623</v>
      </c>
      <c r="CN13" s="822">
        <f>SUM(CO13:CT13)</f>
        <v>4333976</v>
      </c>
      <c r="CO13" s="824">
        <v>2195455</v>
      </c>
      <c r="CP13" s="824">
        <v>0</v>
      </c>
      <c r="CQ13" s="824">
        <v>1640596</v>
      </c>
      <c r="CR13" s="824">
        <v>0</v>
      </c>
      <c r="CS13" s="824">
        <v>0</v>
      </c>
      <c r="CT13" s="824">
        <v>497925</v>
      </c>
      <c r="CU13" s="824">
        <v>5825988</v>
      </c>
      <c r="CV13" s="1025">
        <v>18856659</v>
      </c>
      <c r="CW13" s="1031">
        <f>CU13+CV13</f>
        <v>24682647</v>
      </c>
      <c r="CX13" s="821"/>
      <c r="CY13" s="821"/>
      <c r="CZ13" s="821"/>
      <c r="DA13" s="821"/>
      <c r="DB13" s="821"/>
      <c r="DC13" s="821"/>
      <c r="DD13" s="821"/>
      <c r="DE13" s="821"/>
      <c r="DF13" s="821"/>
      <c r="DG13" s="821"/>
      <c r="DH13" s="821"/>
      <c r="DI13" s="821"/>
      <c r="DJ13" s="821"/>
      <c r="DK13" s="398" t="e">
        <f>'03'!#REF!+'04'!#REF!</f>
        <v>#REF!</v>
      </c>
      <c r="DL13" s="398" t="e">
        <f>#REF!-DK13</f>
        <v>#REF!</v>
      </c>
      <c r="DM13" s="398" t="e">
        <f>'07'!#REF!</f>
        <v>#REF!</v>
      </c>
      <c r="DN13" s="398" t="e">
        <f>#REF!-DM13</f>
        <v>#REF!</v>
      </c>
      <c r="DO13" s="395"/>
      <c r="DP13" s="414"/>
    </row>
    <row r="14" spans="1:120" s="457" customFormat="1" ht="16.5" customHeight="1">
      <c r="A14" s="480" t="s">
        <v>1</v>
      </c>
      <c r="B14" s="393" t="s">
        <v>132</v>
      </c>
      <c r="C14" s="786">
        <f t="shared" si="3"/>
        <v>8093180</v>
      </c>
      <c r="D14" s="822">
        <f t="shared" si="4"/>
        <v>160336</v>
      </c>
      <c r="E14" s="823">
        <f t="shared" si="2"/>
        <v>154086</v>
      </c>
      <c r="F14" s="823">
        <f t="shared" si="2"/>
        <v>0</v>
      </c>
      <c r="G14" s="823">
        <f t="shared" si="2"/>
        <v>5000</v>
      </c>
      <c r="H14" s="823">
        <f t="shared" si="2"/>
        <v>0</v>
      </c>
      <c r="I14" s="823">
        <f t="shared" si="2"/>
        <v>0</v>
      </c>
      <c r="J14" s="823">
        <f t="shared" si="2"/>
        <v>1250</v>
      </c>
      <c r="K14" s="823">
        <f t="shared" si="2"/>
        <v>4069146</v>
      </c>
      <c r="L14" s="823">
        <f t="shared" si="2"/>
        <v>3863698</v>
      </c>
      <c r="M14" s="1017">
        <f>K14+L14</f>
        <v>7932844</v>
      </c>
      <c r="N14" s="786">
        <f>O14+V14+W14</f>
        <v>4000513</v>
      </c>
      <c r="O14" s="822">
        <f>SUM(P14:U14)</f>
        <v>84437</v>
      </c>
      <c r="P14" s="825">
        <v>83437</v>
      </c>
      <c r="Q14" s="825">
        <v>0</v>
      </c>
      <c r="R14" s="826">
        <v>0</v>
      </c>
      <c r="S14" s="826">
        <v>0</v>
      </c>
      <c r="T14" s="826">
        <v>0</v>
      </c>
      <c r="U14" s="826">
        <v>1000</v>
      </c>
      <c r="V14" s="826">
        <v>3135650</v>
      </c>
      <c r="W14" s="826">
        <v>780426</v>
      </c>
      <c r="X14" s="1017">
        <f>V14+W14</f>
        <v>3916076</v>
      </c>
      <c r="Y14" s="786">
        <f>Z14+AG14+AH14</f>
        <v>1839342</v>
      </c>
      <c r="Z14" s="822">
        <f>SUM(AA14:AF14)</f>
        <v>38371</v>
      </c>
      <c r="AA14" s="825">
        <v>33371</v>
      </c>
      <c r="AB14" s="825">
        <v>0</v>
      </c>
      <c r="AC14" s="826">
        <v>5000</v>
      </c>
      <c r="AD14" s="826">
        <v>0</v>
      </c>
      <c r="AE14" s="826">
        <v>0</v>
      </c>
      <c r="AF14" s="826">
        <v>0</v>
      </c>
      <c r="AG14" s="826">
        <v>933496</v>
      </c>
      <c r="AH14" s="826">
        <v>867475</v>
      </c>
      <c r="AI14" s="1017">
        <f>AG14+AH14</f>
        <v>1800971</v>
      </c>
      <c r="AJ14" s="786">
        <f>AK14+AR14+AS14</f>
        <v>85062</v>
      </c>
      <c r="AK14" s="822">
        <f>SUM(AL14:AQ14)</f>
        <v>6089</v>
      </c>
      <c r="AL14" s="825">
        <v>6089</v>
      </c>
      <c r="AM14" s="825">
        <v>0</v>
      </c>
      <c r="AN14" s="826">
        <v>0</v>
      </c>
      <c r="AO14" s="824">
        <v>0</v>
      </c>
      <c r="AP14" s="826">
        <v>0</v>
      </c>
      <c r="AQ14" s="826">
        <v>0</v>
      </c>
      <c r="AR14" s="826">
        <v>0</v>
      </c>
      <c r="AS14" s="826">
        <v>78973</v>
      </c>
      <c r="AT14" s="1017">
        <f>AR14+AS14</f>
        <v>78973</v>
      </c>
      <c r="AU14" s="786">
        <f>AV14+BC14+BD14</f>
        <v>52490</v>
      </c>
      <c r="AV14" s="822">
        <f>SUM(AW14:BB14)</f>
        <v>11231</v>
      </c>
      <c r="AW14" s="825">
        <v>11031</v>
      </c>
      <c r="AX14" s="825">
        <v>0</v>
      </c>
      <c r="AY14" s="826"/>
      <c r="AZ14" s="826"/>
      <c r="BA14" s="826"/>
      <c r="BB14" s="826">
        <v>200</v>
      </c>
      <c r="BC14" s="824"/>
      <c r="BD14" s="826">
        <v>41259</v>
      </c>
      <c r="BE14" s="1017">
        <f>BC14+BD14</f>
        <v>41259</v>
      </c>
      <c r="BF14" s="786">
        <f>BG14+BN14+BO14</f>
        <v>1665539</v>
      </c>
      <c r="BG14" s="822">
        <f>SUM(BH14:BM14)</f>
        <v>4178</v>
      </c>
      <c r="BH14" s="825">
        <v>4178</v>
      </c>
      <c r="BI14" s="825">
        <v>0</v>
      </c>
      <c r="BJ14" s="825">
        <v>0</v>
      </c>
      <c r="BK14" s="826">
        <v>0</v>
      </c>
      <c r="BL14" s="826">
        <v>0</v>
      </c>
      <c r="BM14" s="826">
        <v>0</v>
      </c>
      <c r="BN14" s="826">
        <v>0</v>
      </c>
      <c r="BO14" s="826">
        <v>1661361</v>
      </c>
      <c r="BP14" s="1017">
        <f>BN14+BO14</f>
        <v>1661361</v>
      </c>
      <c r="BQ14" s="786">
        <f>BR14+BY14+BZ14</f>
        <v>210050</v>
      </c>
      <c r="BR14" s="822">
        <f>SUM(BS14:BX14)</f>
        <v>5411</v>
      </c>
      <c r="BS14" s="825">
        <v>5411</v>
      </c>
      <c r="BT14" s="825">
        <v>0</v>
      </c>
      <c r="BU14" s="826">
        <v>0</v>
      </c>
      <c r="BV14" s="826">
        <v>0</v>
      </c>
      <c r="BW14" s="826">
        <v>0</v>
      </c>
      <c r="BX14" s="826">
        <v>0</v>
      </c>
      <c r="BY14" s="826">
        <v>0</v>
      </c>
      <c r="BZ14" s="826">
        <v>204639</v>
      </c>
      <c r="CA14" s="1017">
        <f>BY14+BZ14</f>
        <v>204639</v>
      </c>
      <c r="CB14" s="786">
        <f>CC14+CJ14+CK14</f>
        <v>156400</v>
      </c>
      <c r="CC14" s="822">
        <f>SUM(CD14:CI14)</f>
        <v>4835</v>
      </c>
      <c r="CD14" s="825">
        <v>4835</v>
      </c>
      <c r="CE14" s="825">
        <v>0</v>
      </c>
      <c r="CF14" s="826">
        <v>0</v>
      </c>
      <c r="CG14" s="826">
        <v>0</v>
      </c>
      <c r="CH14" s="826">
        <v>0</v>
      </c>
      <c r="CI14" s="826">
        <v>0</v>
      </c>
      <c r="CJ14" s="826">
        <v>0</v>
      </c>
      <c r="CK14" s="826">
        <v>151565</v>
      </c>
      <c r="CL14" s="1017">
        <f>CJ14+CK14</f>
        <v>151565</v>
      </c>
      <c r="CM14" s="786">
        <f>CN14+CU14+CV14</f>
        <v>83784</v>
      </c>
      <c r="CN14" s="822">
        <f>SUM(CO14:CT14)</f>
        <v>5784</v>
      </c>
      <c r="CO14" s="825">
        <v>5734</v>
      </c>
      <c r="CP14" s="825">
        <v>0</v>
      </c>
      <c r="CQ14" s="824">
        <v>0</v>
      </c>
      <c r="CR14" s="824">
        <v>0</v>
      </c>
      <c r="CS14" s="826">
        <v>0</v>
      </c>
      <c r="CT14" s="826">
        <v>50</v>
      </c>
      <c r="CU14" s="826">
        <v>0</v>
      </c>
      <c r="CV14" s="1026">
        <v>78000</v>
      </c>
      <c r="CW14" s="1031">
        <f>CU14+CV14</f>
        <v>78000</v>
      </c>
      <c r="CX14" s="821"/>
      <c r="CY14" s="821"/>
      <c r="CZ14" s="821"/>
      <c r="DA14" s="821"/>
      <c r="DB14" s="821"/>
      <c r="DC14" s="821"/>
      <c r="DD14" s="821"/>
      <c r="DE14" s="821"/>
      <c r="DF14" s="821"/>
      <c r="DG14" s="821"/>
      <c r="DH14" s="821"/>
      <c r="DI14" s="821"/>
      <c r="DJ14" s="821"/>
      <c r="DK14" s="398" t="e">
        <f>'03'!#REF!+'04'!#REF!</f>
        <v>#REF!</v>
      </c>
      <c r="DL14" s="398" t="e">
        <f>#REF!-DK14</f>
        <v>#REF!</v>
      </c>
      <c r="DM14" s="398" t="e">
        <f>'07'!#REF!</f>
        <v>#REF!</v>
      </c>
      <c r="DN14" s="398" t="e">
        <f>#REF!-DM14</f>
        <v>#REF!</v>
      </c>
      <c r="DO14" s="388"/>
      <c r="DP14" s="414"/>
    </row>
    <row r="15" spans="1:120" s="457" customFormat="1" ht="16.5" customHeight="1">
      <c r="A15" s="480" t="s">
        <v>9</v>
      </c>
      <c r="B15" s="393" t="s">
        <v>133</v>
      </c>
      <c r="C15" s="786">
        <f t="shared" si="3"/>
        <v>0</v>
      </c>
      <c r="D15" s="822">
        <f t="shared" si="4"/>
        <v>0</v>
      </c>
      <c r="E15" s="823">
        <f t="shared" si="2"/>
        <v>0</v>
      </c>
      <c r="F15" s="823">
        <f t="shared" si="2"/>
        <v>0</v>
      </c>
      <c r="G15" s="823">
        <f t="shared" si="2"/>
        <v>0</v>
      </c>
      <c r="H15" s="823">
        <f t="shared" si="2"/>
        <v>0</v>
      </c>
      <c r="I15" s="823">
        <f t="shared" si="2"/>
        <v>0</v>
      </c>
      <c r="J15" s="823">
        <f t="shared" si="2"/>
        <v>0</v>
      </c>
      <c r="K15" s="823">
        <f t="shared" si="2"/>
        <v>0</v>
      </c>
      <c r="L15" s="823">
        <f t="shared" si="2"/>
        <v>0</v>
      </c>
      <c r="M15" s="1017">
        <f>K15+L15</f>
        <v>0</v>
      </c>
      <c r="N15" s="786">
        <f>O15+V15+W15</f>
        <v>0</v>
      </c>
      <c r="O15" s="822">
        <f>SUM(P15:U15)</f>
        <v>0</v>
      </c>
      <c r="P15" s="825">
        <v>0</v>
      </c>
      <c r="Q15" s="825">
        <v>0</v>
      </c>
      <c r="R15" s="826">
        <v>0</v>
      </c>
      <c r="S15" s="826">
        <v>0</v>
      </c>
      <c r="T15" s="826">
        <v>0</v>
      </c>
      <c r="U15" s="826">
        <v>0</v>
      </c>
      <c r="V15" s="826">
        <v>0</v>
      </c>
      <c r="W15" s="826">
        <v>0</v>
      </c>
      <c r="X15" s="1017">
        <f>V15+W15</f>
        <v>0</v>
      </c>
      <c r="Y15" s="786">
        <f>Z15+AG15+AH15</f>
        <v>0</v>
      </c>
      <c r="Z15" s="822">
        <f>SUM(AA15:AF15)</f>
        <v>0</v>
      </c>
      <c r="AA15" s="825">
        <v>0</v>
      </c>
      <c r="AB15" s="825">
        <v>0</v>
      </c>
      <c r="AC15" s="826">
        <v>0</v>
      </c>
      <c r="AD15" s="826">
        <v>0</v>
      </c>
      <c r="AE15" s="826">
        <v>0</v>
      </c>
      <c r="AF15" s="826">
        <v>0</v>
      </c>
      <c r="AG15" s="826">
        <v>0</v>
      </c>
      <c r="AH15" s="826">
        <v>0</v>
      </c>
      <c r="AI15" s="1017">
        <f>AG15+AH15</f>
        <v>0</v>
      </c>
      <c r="AJ15" s="786">
        <f>AK15+AR15+AS15</f>
        <v>0</v>
      </c>
      <c r="AK15" s="822">
        <f>SUM(AL15:AQ15)</f>
        <v>0</v>
      </c>
      <c r="AL15" s="825">
        <v>0</v>
      </c>
      <c r="AM15" s="825">
        <v>0</v>
      </c>
      <c r="AN15" s="826">
        <v>0</v>
      </c>
      <c r="AO15" s="826">
        <v>0</v>
      </c>
      <c r="AP15" s="826">
        <v>0</v>
      </c>
      <c r="AQ15" s="826">
        <v>0</v>
      </c>
      <c r="AR15" s="826">
        <v>0</v>
      </c>
      <c r="AS15" s="826">
        <v>0</v>
      </c>
      <c r="AT15" s="1017">
        <f>AR15+AS15</f>
        <v>0</v>
      </c>
      <c r="AU15" s="786">
        <f>AV15+BC15+BD15</f>
        <v>0</v>
      </c>
      <c r="AV15" s="822">
        <f>SUM(AW15:BB15)</f>
        <v>0</v>
      </c>
      <c r="AW15" s="825">
        <v>0</v>
      </c>
      <c r="AX15" s="825">
        <v>0</v>
      </c>
      <c r="AY15" s="826">
        <v>0</v>
      </c>
      <c r="AZ15" s="826">
        <v>0</v>
      </c>
      <c r="BA15" s="826">
        <v>0</v>
      </c>
      <c r="BB15" s="826">
        <v>0</v>
      </c>
      <c r="BC15" s="826">
        <v>0</v>
      </c>
      <c r="BD15" s="826">
        <v>0</v>
      </c>
      <c r="BE15" s="1017">
        <f>BC15+BD15</f>
        <v>0</v>
      </c>
      <c r="BF15" s="786">
        <f>BG15+BN15+BO15</f>
        <v>0</v>
      </c>
      <c r="BG15" s="822">
        <f>SUM(BH15:BM15)</f>
        <v>0</v>
      </c>
      <c r="BH15" s="825">
        <v>0</v>
      </c>
      <c r="BI15" s="825">
        <v>0</v>
      </c>
      <c r="BJ15" s="826">
        <v>0</v>
      </c>
      <c r="BK15" s="826">
        <v>0</v>
      </c>
      <c r="BL15" s="826">
        <v>0</v>
      </c>
      <c r="BM15" s="826">
        <v>0</v>
      </c>
      <c r="BN15" s="826">
        <v>0</v>
      </c>
      <c r="BO15" s="826">
        <v>0</v>
      </c>
      <c r="BP15" s="1017">
        <f>BN15+BO15</f>
        <v>0</v>
      </c>
      <c r="BQ15" s="786">
        <f>BR15+BY15+BZ15</f>
        <v>0</v>
      </c>
      <c r="BR15" s="822">
        <f>SUM(BS15:BX15)</f>
        <v>0</v>
      </c>
      <c r="BS15" s="825">
        <v>0</v>
      </c>
      <c r="BT15" s="825">
        <v>0</v>
      </c>
      <c r="BU15" s="826">
        <v>0</v>
      </c>
      <c r="BV15" s="826">
        <v>0</v>
      </c>
      <c r="BW15" s="826">
        <v>0</v>
      </c>
      <c r="BX15" s="826">
        <v>0</v>
      </c>
      <c r="BY15" s="826">
        <v>0</v>
      </c>
      <c r="BZ15" s="826">
        <v>0</v>
      </c>
      <c r="CA15" s="1017">
        <f>BY15+BZ15</f>
        <v>0</v>
      </c>
      <c r="CB15" s="786">
        <f>CC15+CJ15+CK15</f>
        <v>0</v>
      </c>
      <c r="CC15" s="822">
        <f>SUM(CD15:CI15)</f>
        <v>0</v>
      </c>
      <c r="CD15" s="825">
        <v>0</v>
      </c>
      <c r="CE15" s="825"/>
      <c r="CF15" s="826"/>
      <c r="CG15" s="826"/>
      <c r="CH15" s="826"/>
      <c r="CI15" s="826"/>
      <c r="CJ15" s="826"/>
      <c r="CK15" s="826"/>
      <c r="CL15" s="1017">
        <f>CJ15+CK15</f>
        <v>0</v>
      </c>
      <c r="CM15" s="786">
        <f>CN15+CU15+CV15</f>
        <v>0</v>
      </c>
      <c r="CN15" s="822">
        <f>SUM(CO15:CT15)</f>
        <v>0</v>
      </c>
      <c r="CO15" s="825">
        <v>0</v>
      </c>
      <c r="CP15" s="825">
        <v>0</v>
      </c>
      <c r="CQ15" s="826">
        <v>0</v>
      </c>
      <c r="CR15" s="826">
        <v>0</v>
      </c>
      <c r="CS15" s="826">
        <v>0</v>
      </c>
      <c r="CT15" s="826">
        <v>0</v>
      </c>
      <c r="CU15" s="826">
        <v>0</v>
      </c>
      <c r="CV15" s="1026">
        <v>0</v>
      </c>
      <c r="CW15" s="1031">
        <f>CU15+CV15</f>
        <v>0</v>
      </c>
      <c r="CX15" s="821"/>
      <c r="CY15" s="821"/>
      <c r="CZ15" s="821"/>
      <c r="DA15" s="821"/>
      <c r="DB15" s="821"/>
      <c r="DC15" s="821"/>
      <c r="DD15" s="821"/>
      <c r="DE15" s="821"/>
      <c r="DF15" s="821"/>
      <c r="DG15" s="821"/>
      <c r="DH15" s="821"/>
      <c r="DI15" s="821"/>
      <c r="DJ15" s="821"/>
      <c r="DK15" s="398" t="e">
        <f>'03'!#REF!+'04'!#REF!</f>
        <v>#REF!</v>
      </c>
      <c r="DL15" s="398" t="e">
        <f>#REF!-DK15</f>
        <v>#REF!</v>
      </c>
      <c r="DM15" s="398" t="e">
        <f>'07'!#REF!</f>
        <v>#REF!</v>
      </c>
      <c r="DN15" s="398" t="e">
        <f>#REF!-DM15</f>
        <v>#REF!</v>
      </c>
      <c r="DO15" s="388"/>
      <c r="DP15" s="388"/>
    </row>
    <row r="16" spans="1:120" s="457" customFormat="1" ht="16.5" customHeight="1">
      <c r="A16" s="480" t="s">
        <v>134</v>
      </c>
      <c r="B16" s="393" t="s">
        <v>135</v>
      </c>
      <c r="C16" s="766">
        <f aca="true" t="shared" si="5" ref="C16:BT16">C17+C26</f>
        <v>883165794</v>
      </c>
      <c r="D16" s="766">
        <f t="shared" si="5"/>
        <v>28236076</v>
      </c>
      <c r="E16" s="766">
        <f t="shared" si="5"/>
        <v>17119965</v>
      </c>
      <c r="F16" s="766">
        <f t="shared" si="5"/>
        <v>0</v>
      </c>
      <c r="G16" s="766">
        <f t="shared" si="5"/>
        <v>3231075</v>
      </c>
      <c r="H16" s="766">
        <f t="shared" si="5"/>
        <v>3647616</v>
      </c>
      <c r="I16" s="766">
        <f t="shared" si="5"/>
        <v>364907</v>
      </c>
      <c r="J16" s="766">
        <f t="shared" si="5"/>
        <v>3872513</v>
      </c>
      <c r="K16" s="766">
        <f t="shared" si="5"/>
        <v>608452005</v>
      </c>
      <c r="L16" s="766">
        <f t="shared" si="5"/>
        <v>246477713</v>
      </c>
      <c r="M16" s="1018">
        <f t="shared" si="5"/>
        <v>854929718</v>
      </c>
      <c r="N16" s="766">
        <f t="shared" si="5"/>
        <v>35497125</v>
      </c>
      <c r="O16" s="766">
        <f t="shared" si="5"/>
        <v>2262639</v>
      </c>
      <c r="P16" s="766">
        <f t="shared" si="5"/>
        <v>1138936</v>
      </c>
      <c r="Q16" s="766">
        <f t="shared" si="5"/>
        <v>0</v>
      </c>
      <c r="R16" s="766">
        <f t="shared" si="5"/>
        <v>49300</v>
      </c>
      <c r="S16" s="766">
        <f t="shared" si="5"/>
        <v>837681</v>
      </c>
      <c r="T16" s="766">
        <f t="shared" si="5"/>
        <v>0</v>
      </c>
      <c r="U16" s="766">
        <f t="shared" si="5"/>
        <v>236722</v>
      </c>
      <c r="V16" s="766">
        <f t="shared" si="5"/>
        <v>18050117</v>
      </c>
      <c r="W16" s="786">
        <f t="shared" si="5"/>
        <v>15184369</v>
      </c>
      <c r="X16" s="1020">
        <f>X17+X26</f>
        <v>33234486</v>
      </c>
      <c r="Y16" s="766">
        <f t="shared" si="5"/>
        <v>415235136</v>
      </c>
      <c r="Z16" s="766">
        <f t="shared" si="5"/>
        <v>7993258</v>
      </c>
      <c r="AA16" s="766">
        <f t="shared" si="5"/>
        <v>4637058</v>
      </c>
      <c r="AB16" s="766">
        <f t="shared" si="5"/>
        <v>0</v>
      </c>
      <c r="AC16" s="766">
        <f t="shared" si="5"/>
        <v>552470</v>
      </c>
      <c r="AD16" s="766">
        <f t="shared" si="5"/>
        <v>1602414</v>
      </c>
      <c r="AE16" s="766">
        <f t="shared" si="5"/>
        <v>5750</v>
      </c>
      <c r="AF16" s="766">
        <f t="shared" si="5"/>
        <v>1195566</v>
      </c>
      <c r="AG16" s="766">
        <f t="shared" si="5"/>
        <v>343219335</v>
      </c>
      <c r="AH16" s="786">
        <f t="shared" si="5"/>
        <v>64022543</v>
      </c>
      <c r="AI16" s="1020">
        <f t="shared" si="5"/>
        <v>407241878</v>
      </c>
      <c r="AJ16" s="766">
        <f t="shared" si="5"/>
        <v>118461680</v>
      </c>
      <c r="AK16" s="766">
        <f t="shared" si="5"/>
        <v>2195392</v>
      </c>
      <c r="AL16" s="766">
        <f t="shared" si="5"/>
        <v>1665149</v>
      </c>
      <c r="AM16" s="766">
        <f t="shared" si="5"/>
        <v>0</v>
      </c>
      <c r="AN16" s="766">
        <f t="shared" si="5"/>
        <v>67250</v>
      </c>
      <c r="AO16" s="766">
        <f t="shared" si="5"/>
        <v>54385</v>
      </c>
      <c r="AP16" s="766">
        <f t="shared" si="5"/>
        <v>0</v>
      </c>
      <c r="AQ16" s="766">
        <f t="shared" si="5"/>
        <v>408608</v>
      </c>
      <c r="AR16" s="766">
        <f t="shared" si="5"/>
        <v>90957110</v>
      </c>
      <c r="AS16" s="786">
        <f t="shared" si="5"/>
        <v>25309178</v>
      </c>
      <c r="AT16" s="1020">
        <f t="shared" si="5"/>
        <v>116266288</v>
      </c>
      <c r="AU16" s="766">
        <f t="shared" si="5"/>
        <v>38995026</v>
      </c>
      <c r="AV16" s="766">
        <f t="shared" si="5"/>
        <v>1722303</v>
      </c>
      <c r="AW16" s="766">
        <f t="shared" si="5"/>
        <v>810131</v>
      </c>
      <c r="AX16" s="766">
        <f t="shared" si="5"/>
        <v>0</v>
      </c>
      <c r="AY16" s="766">
        <f t="shared" si="5"/>
        <v>37900</v>
      </c>
      <c r="AZ16" s="766">
        <f t="shared" si="5"/>
        <v>41313</v>
      </c>
      <c r="BA16" s="766">
        <f t="shared" si="5"/>
        <v>359157</v>
      </c>
      <c r="BB16" s="766">
        <f t="shared" si="5"/>
        <v>473802</v>
      </c>
      <c r="BC16" s="766">
        <f t="shared" si="5"/>
        <v>14155462</v>
      </c>
      <c r="BD16" s="786">
        <f t="shared" si="5"/>
        <v>23117261</v>
      </c>
      <c r="BE16" s="1020">
        <f t="shared" si="5"/>
        <v>37272723</v>
      </c>
      <c r="BF16" s="766">
        <f t="shared" si="5"/>
        <v>131317240</v>
      </c>
      <c r="BG16" s="766">
        <f t="shared" si="5"/>
        <v>3276878</v>
      </c>
      <c r="BH16" s="766">
        <f t="shared" si="5"/>
        <v>1983043</v>
      </c>
      <c r="BI16" s="766">
        <f t="shared" si="5"/>
        <v>0</v>
      </c>
      <c r="BJ16" s="766">
        <f t="shared" si="5"/>
        <v>385784</v>
      </c>
      <c r="BK16" s="766">
        <f t="shared" si="5"/>
        <v>460830</v>
      </c>
      <c r="BL16" s="766">
        <f t="shared" si="5"/>
        <v>0</v>
      </c>
      <c r="BM16" s="766">
        <f t="shared" si="5"/>
        <v>447221</v>
      </c>
      <c r="BN16" s="766">
        <f t="shared" si="5"/>
        <v>75637189</v>
      </c>
      <c r="BO16" s="786">
        <f t="shared" si="5"/>
        <v>52403173</v>
      </c>
      <c r="BP16" s="1020">
        <f t="shared" si="5"/>
        <v>128040362</v>
      </c>
      <c r="BQ16" s="766">
        <f t="shared" si="5"/>
        <v>53824948</v>
      </c>
      <c r="BR16" s="766">
        <f t="shared" si="5"/>
        <v>2168312</v>
      </c>
      <c r="BS16" s="766">
        <f t="shared" si="5"/>
        <v>1484512</v>
      </c>
      <c r="BT16" s="766">
        <f t="shared" si="5"/>
        <v>0</v>
      </c>
      <c r="BU16" s="766">
        <f aca="true" t="shared" si="6" ref="BU16:CW16">BU17+BU26</f>
        <v>43300</v>
      </c>
      <c r="BV16" s="766">
        <f t="shared" si="6"/>
        <v>292269</v>
      </c>
      <c r="BW16" s="766">
        <f t="shared" si="6"/>
        <v>0</v>
      </c>
      <c r="BX16" s="766">
        <f t="shared" si="6"/>
        <v>348231</v>
      </c>
      <c r="BY16" s="766">
        <f t="shared" si="6"/>
        <v>29317421</v>
      </c>
      <c r="BZ16" s="786">
        <f t="shared" si="6"/>
        <v>22339215</v>
      </c>
      <c r="CA16" s="1020">
        <f t="shared" si="6"/>
        <v>51656636</v>
      </c>
      <c r="CB16" s="766">
        <f t="shared" si="6"/>
        <v>25220781</v>
      </c>
      <c r="CC16" s="766">
        <f t="shared" si="6"/>
        <v>1755080</v>
      </c>
      <c r="CD16" s="766">
        <f t="shared" si="6"/>
        <v>1115480</v>
      </c>
      <c r="CE16" s="766">
        <f t="shared" si="6"/>
        <v>0</v>
      </c>
      <c r="CF16" s="766">
        <f t="shared" si="6"/>
        <v>354984</v>
      </c>
      <c r="CG16" s="766">
        <f t="shared" si="6"/>
        <v>20278</v>
      </c>
      <c r="CH16" s="766">
        <f t="shared" si="6"/>
        <v>0</v>
      </c>
      <c r="CI16" s="766">
        <f t="shared" si="6"/>
        <v>264338</v>
      </c>
      <c r="CJ16" s="766">
        <f t="shared" si="6"/>
        <v>12164183</v>
      </c>
      <c r="CK16" s="786">
        <f t="shared" si="6"/>
        <v>11301518</v>
      </c>
      <c r="CL16" s="1020">
        <f t="shared" si="6"/>
        <v>23465701</v>
      </c>
      <c r="CM16" s="766">
        <f t="shared" si="6"/>
        <v>64613858</v>
      </c>
      <c r="CN16" s="766">
        <f t="shared" si="6"/>
        <v>6862214</v>
      </c>
      <c r="CO16" s="766">
        <f t="shared" si="6"/>
        <v>4285656</v>
      </c>
      <c r="CP16" s="766">
        <f t="shared" si="6"/>
        <v>0</v>
      </c>
      <c r="CQ16" s="766">
        <f t="shared" si="6"/>
        <v>1740087</v>
      </c>
      <c r="CR16" s="766">
        <f t="shared" si="6"/>
        <v>338446</v>
      </c>
      <c r="CS16" s="766">
        <f t="shared" si="6"/>
        <v>0</v>
      </c>
      <c r="CT16" s="766">
        <f t="shared" si="6"/>
        <v>498025</v>
      </c>
      <c r="CU16" s="766">
        <f t="shared" si="6"/>
        <v>24951188</v>
      </c>
      <c r="CV16" s="766">
        <f t="shared" si="6"/>
        <v>32800456</v>
      </c>
      <c r="CW16" s="1018">
        <f t="shared" si="6"/>
        <v>57751644</v>
      </c>
      <c r="CX16" s="821"/>
      <c r="CY16" s="821"/>
      <c r="CZ16" s="821"/>
      <c r="DA16" s="821"/>
      <c r="DB16" s="821"/>
      <c r="DC16" s="821"/>
      <c r="DD16" s="821"/>
      <c r="DE16" s="821"/>
      <c r="DF16" s="821"/>
      <c r="DG16" s="821"/>
      <c r="DH16" s="821"/>
      <c r="DI16" s="821"/>
      <c r="DJ16" s="821"/>
      <c r="DK16" s="397" t="e">
        <f>'03'!#REF!+'04'!#REF!</f>
        <v>#REF!</v>
      </c>
      <c r="DL16" s="397" t="e">
        <f>#REF!-DK16</f>
        <v>#REF!</v>
      </c>
      <c r="DM16" s="397" t="e">
        <f>'07'!#REF!</f>
        <v>#REF!</v>
      </c>
      <c r="DN16" s="397" t="e">
        <f>#REF!-DM16</f>
        <v>#REF!</v>
      </c>
      <c r="DO16" s="388"/>
      <c r="DP16" s="388"/>
    </row>
    <row r="17" spans="1:120" s="457" customFormat="1" ht="16.5" customHeight="1">
      <c r="A17" s="480" t="s">
        <v>51</v>
      </c>
      <c r="B17" s="417" t="s">
        <v>136</v>
      </c>
      <c r="C17" s="798">
        <f aca="true" t="shared" si="7" ref="C17:BT17">SUM(C18:C25)</f>
        <v>573709757</v>
      </c>
      <c r="D17" s="798">
        <f t="shared" si="7"/>
        <v>18392314</v>
      </c>
      <c r="E17" s="798">
        <f t="shared" si="7"/>
        <v>10709506</v>
      </c>
      <c r="F17" s="798">
        <f t="shared" si="7"/>
        <v>0</v>
      </c>
      <c r="G17" s="798">
        <f t="shared" si="7"/>
        <v>987290</v>
      </c>
      <c r="H17" s="798">
        <f t="shared" si="7"/>
        <v>2809379</v>
      </c>
      <c r="I17" s="798">
        <f t="shared" si="7"/>
        <v>13626</v>
      </c>
      <c r="J17" s="798">
        <f t="shared" si="7"/>
        <v>3872513</v>
      </c>
      <c r="K17" s="798">
        <f t="shared" si="7"/>
        <v>391863347</v>
      </c>
      <c r="L17" s="798">
        <f t="shared" si="7"/>
        <v>163454096</v>
      </c>
      <c r="M17" s="1016">
        <f t="shared" si="7"/>
        <v>555317443</v>
      </c>
      <c r="N17" s="798">
        <f t="shared" si="7"/>
        <v>17034661</v>
      </c>
      <c r="O17" s="798">
        <f t="shared" si="7"/>
        <v>1626570</v>
      </c>
      <c r="P17" s="798">
        <f t="shared" si="7"/>
        <v>678767</v>
      </c>
      <c r="Q17" s="798">
        <f t="shared" si="7"/>
        <v>0</v>
      </c>
      <c r="R17" s="798">
        <f t="shared" si="7"/>
        <v>0</v>
      </c>
      <c r="S17" s="798">
        <f t="shared" si="7"/>
        <v>711081</v>
      </c>
      <c r="T17" s="798">
        <f t="shared" si="7"/>
        <v>0</v>
      </c>
      <c r="U17" s="798">
        <f t="shared" si="7"/>
        <v>236722</v>
      </c>
      <c r="V17" s="798">
        <f t="shared" si="7"/>
        <v>7444582</v>
      </c>
      <c r="W17" s="798">
        <f t="shared" si="7"/>
        <v>7963509</v>
      </c>
      <c r="X17" s="1016">
        <f t="shared" si="7"/>
        <v>15408091</v>
      </c>
      <c r="Y17" s="798">
        <f t="shared" si="7"/>
        <v>300020972</v>
      </c>
      <c r="Z17" s="798">
        <f t="shared" si="7"/>
        <v>7100389</v>
      </c>
      <c r="AA17" s="798">
        <f t="shared" si="7"/>
        <v>3968297</v>
      </c>
      <c r="AB17" s="798">
        <f t="shared" si="7"/>
        <v>0</v>
      </c>
      <c r="AC17" s="798">
        <f t="shared" si="7"/>
        <v>409371</v>
      </c>
      <c r="AD17" s="798">
        <f t="shared" si="7"/>
        <v>1521405</v>
      </c>
      <c r="AE17" s="798">
        <f t="shared" si="7"/>
        <v>5750</v>
      </c>
      <c r="AF17" s="798">
        <f t="shared" si="7"/>
        <v>1195566</v>
      </c>
      <c r="AG17" s="798">
        <f t="shared" si="7"/>
        <v>242606162</v>
      </c>
      <c r="AH17" s="798">
        <f t="shared" si="7"/>
        <v>50314421</v>
      </c>
      <c r="AI17" s="1016">
        <f t="shared" si="7"/>
        <v>292920583</v>
      </c>
      <c r="AJ17" s="798">
        <f t="shared" si="7"/>
        <v>68431957</v>
      </c>
      <c r="AK17" s="798">
        <f t="shared" si="7"/>
        <v>1585410</v>
      </c>
      <c r="AL17" s="798">
        <f t="shared" si="7"/>
        <v>1103102</v>
      </c>
      <c r="AM17" s="798">
        <f t="shared" si="7"/>
        <v>0</v>
      </c>
      <c r="AN17" s="798">
        <f t="shared" si="7"/>
        <v>54250</v>
      </c>
      <c r="AO17" s="798">
        <f t="shared" si="7"/>
        <v>19450</v>
      </c>
      <c r="AP17" s="798">
        <f t="shared" si="7"/>
        <v>0</v>
      </c>
      <c r="AQ17" s="798">
        <f t="shared" si="7"/>
        <v>408608</v>
      </c>
      <c r="AR17" s="798">
        <f t="shared" si="7"/>
        <v>50834006</v>
      </c>
      <c r="AS17" s="798">
        <f t="shared" si="7"/>
        <v>16012541</v>
      </c>
      <c r="AT17" s="1016">
        <f t="shared" si="7"/>
        <v>66846547</v>
      </c>
      <c r="AU17" s="798">
        <f t="shared" si="7"/>
        <v>24317350</v>
      </c>
      <c r="AV17" s="798">
        <f t="shared" si="7"/>
        <v>1145440</v>
      </c>
      <c r="AW17" s="798">
        <f t="shared" si="7"/>
        <v>649949</v>
      </c>
      <c r="AX17" s="798">
        <f t="shared" si="7"/>
        <v>0</v>
      </c>
      <c r="AY17" s="798">
        <f t="shared" si="7"/>
        <v>4500</v>
      </c>
      <c r="AZ17" s="798">
        <f t="shared" si="7"/>
        <v>9313</v>
      </c>
      <c r="BA17" s="798">
        <f t="shared" si="7"/>
        <v>7876</v>
      </c>
      <c r="BB17" s="798">
        <f t="shared" si="7"/>
        <v>473802</v>
      </c>
      <c r="BC17" s="798">
        <f t="shared" si="7"/>
        <v>12740652</v>
      </c>
      <c r="BD17" s="798">
        <f t="shared" si="7"/>
        <v>10431258</v>
      </c>
      <c r="BE17" s="1016">
        <f t="shared" si="7"/>
        <v>23171910</v>
      </c>
      <c r="BF17" s="798">
        <f t="shared" si="7"/>
        <v>62436096</v>
      </c>
      <c r="BG17" s="798">
        <f t="shared" si="7"/>
        <v>2113968</v>
      </c>
      <c r="BH17" s="798">
        <f t="shared" si="7"/>
        <v>1017107</v>
      </c>
      <c r="BI17" s="798">
        <f t="shared" si="7"/>
        <v>0</v>
      </c>
      <c r="BJ17" s="798">
        <f t="shared" si="7"/>
        <v>385784</v>
      </c>
      <c r="BK17" s="798">
        <f t="shared" si="7"/>
        <v>263856</v>
      </c>
      <c r="BL17" s="798">
        <f t="shared" si="7"/>
        <v>0</v>
      </c>
      <c r="BM17" s="798">
        <f t="shared" si="7"/>
        <v>447221</v>
      </c>
      <c r="BN17" s="798">
        <f t="shared" si="7"/>
        <v>31612539</v>
      </c>
      <c r="BO17" s="798">
        <f t="shared" si="7"/>
        <v>28709589</v>
      </c>
      <c r="BP17" s="1016">
        <f t="shared" si="7"/>
        <v>60322128</v>
      </c>
      <c r="BQ17" s="798">
        <f t="shared" si="7"/>
        <v>36069466</v>
      </c>
      <c r="BR17" s="798">
        <f t="shared" si="7"/>
        <v>1521606</v>
      </c>
      <c r="BS17" s="798">
        <f t="shared" si="7"/>
        <v>1070794</v>
      </c>
      <c r="BT17" s="798">
        <f t="shared" si="7"/>
        <v>0</v>
      </c>
      <c r="BU17" s="798">
        <f aca="true" t="shared" si="8" ref="BU17:CW17">SUM(BU18:BU25)</f>
        <v>6748</v>
      </c>
      <c r="BV17" s="798">
        <f t="shared" si="8"/>
        <v>95833</v>
      </c>
      <c r="BW17" s="798">
        <f t="shared" si="8"/>
        <v>0</v>
      </c>
      <c r="BX17" s="798">
        <f t="shared" si="8"/>
        <v>348231</v>
      </c>
      <c r="BY17" s="798">
        <f t="shared" si="8"/>
        <v>22257654</v>
      </c>
      <c r="BZ17" s="798">
        <f t="shared" si="8"/>
        <v>12290206</v>
      </c>
      <c r="CA17" s="1016">
        <f t="shared" si="8"/>
        <v>34547860</v>
      </c>
      <c r="CB17" s="798">
        <f t="shared" si="8"/>
        <v>17481916</v>
      </c>
      <c r="CC17" s="798">
        <f t="shared" si="8"/>
        <v>930120</v>
      </c>
      <c r="CD17" s="798">
        <f t="shared" si="8"/>
        <v>582068</v>
      </c>
      <c r="CE17" s="798">
        <f t="shared" si="8"/>
        <v>0</v>
      </c>
      <c r="CF17" s="798">
        <f t="shared" si="8"/>
        <v>77136</v>
      </c>
      <c r="CG17" s="798">
        <f t="shared" si="8"/>
        <v>6578</v>
      </c>
      <c r="CH17" s="798">
        <f t="shared" si="8"/>
        <v>0</v>
      </c>
      <c r="CI17" s="798">
        <f t="shared" si="8"/>
        <v>264338</v>
      </c>
      <c r="CJ17" s="798">
        <f t="shared" si="8"/>
        <v>9547201</v>
      </c>
      <c r="CK17" s="798">
        <f t="shared" si="8"/>
        <v>7004595</v>
      </c>
      <c r="CL17" s="1016">
        <f t="shared" si="8"/>
        <v>16551796</v>
      </c>
      <c r="CM17" s="798">
        <f t="shared" si="8"/>
        <v>47917339</v>
      </c>
      <c r="CN17" s="798">
        <f t="shared" si="8"/>
        <v>2368811</v>
      </c>
      <c r="CO17" s="798">
        <f t="shared" si="8"/>
        <v>1639422</v>
      </c>
      <c r="CP17" s="798">
        <f t="shared" si="8"/>
        <v>0</v>
      </c>
      <c r="CQ17" s="798">
        <f t="shared" si="8"/>
        <v>49501</v>
      </c>
      <c r="CR17" s="798">
        <f t="shared" si="8"/>
        <v>181863</v>
      </c>
      <c r="CS17" s="798">
        <f t="shared" si="8"/>
        <v>0</v>
      </c>
      <c r="CT17" s="798">
        <f t="shared" si="8"/>
        <v>498025</v>
      </c>
      <c r="CU17" s="798">
        <f t="shared" si="8"/>
        <v>14820551</v>
      </c>
      <c r="CV17" s="1023">
        <f t="shared" si="8"/>
        <v>30727977</v>
      </c>
      <c r="CW17" s="1032">
        <f t="shared" si="8"/>
        <v>45548528</v>
      </c>
      <c r="CX17" s="821"/>
      <c r="CY17" s="821"/>
      <c r="CZ17" s="821"/>
      <c r="DA17" s="821"/>
      <c r="DB17" s="821"/>
      <c r="DC17" s="821"/>
      <c r="DD17" s="821"/>
      <c r="DE17" s="821"/>
      <c r="DF17" s="821"/>
      <c r="DG17" s="821"/>
      <c r="DH17" s="821"/>
      <c r="DI17" s="821"/>
      <c r="DJ17" s="821"/>
      <c r="DK17" s="397" t="e">
        <f>'03'!#REF!+'04'!#REF!</f>
        <v>#REF!</v>
      </c>
      <c r="DL17" s="397" t="e">
        <f>#REF!-DK17</f>
        <v>#REF!</v>
      </c>
      <c r="DM17" s="397" t="e">
        <f>'07'!#REF!</f>
        <v>#REF!</v>
      </c>
      <c r="DN17" s="397" t="e">
        <f>#REF!-DM17</f>
        <v>#REF!</v>
      </c>
      <c r="DO17" s="388"/>
      <c r="DP17" s="388"/>
    </row>
    <row r="18" spans="1:120" s="457" customFormat="1" ht="16.5" customHeight="1">
      <c r="A18" s="479" t="s">
        <v>53</v>
      </c>
      <c r="B18" s="416" t="s">
        <v>137</v>
      </c>
      <c r="C18" s="786">
        <f t="shared" si="3"/>
        <v>79647392</v>
      </c>
      <c r="D18" s="822">
        <f t="shared" si="4"/>
        <v>6394001</v>
      </c>
      <c r="E18" s="823">
        <f aca="true" t="shared" si="9" ref="E18:L25">P18+AA18+AL18+AW18+BH18+BS18+CD18+CO18</f>
        <v>2582482</v>
      </c>
      <c r="F18" s="823">
        <f t="shared" si="9"/>
        <v>0</v>
      </c>
      <c r="G18" s="823">
        <f t="shared" si="9"/>
        <v>89505</v>
      </c>
      <c r="H18" s="823">
        <f t="shared" si="9"/>
        <v>241542</v>
      </c>
      <c r="I18" s="823">
        <f t="shared" si="9"/>
        <v>0</v>
      </c>
      <c r="J18" s="823">
        <f t="shared" si="9"/>
        <v>3480472</v>
      </c>
      <c r="K18" s="823">
        <f t="shared" si="9"/>
        <v>52495118</v>
      </c>
      <c r="L18" s="823">
        <f t="shared" si="9"/>
        <v>20758273</v>
      </c>
      <c r="M18" s="1017">
        <f>K18+L18</f>
        <v>73253391</v>
      </c>
      <c r="N18" s="786">
        <f aca="true" t="shared" si="10" ref="N18:N26">O18+V18+W18</f>
        <v>3742482</v>
      </c>
      <c r="O18" s="822">
        <f aca="true" t="shared" si="11" ref="O18:O26">SUM(P18:U18)</f>
        <v>372614</v>
      </c>
      <c r="P18" s="827">
        <v>75710</v>
      </c>
      <c r="Q18" s="827">
        <v>0</v>
      </c>
      <c r="R18" s="828">
        <v>0</v>
      </c>
      <c r="S18" s="828">
        <v>61608</v>
      </c>
      <c r="T18" s="828">
        <v>0</v>
      </c>
      <c r="U18" s="828">
        <v>235296</v>
      </c>
      <c r="V18" s="828">
        <v>835646</v>
      </c>
      <c r="W18" s="828">
        <v>2534222</v>
      </c>
      <c r="X18" s="1021">
        <f>V18+W18</f>
        <v>3369868</v>
      </c>
      <c r="Y18" s="786">
        <f aca="true" t="shared" si="12" ref="Y18:Y26">Z18+AG18+AH18</f>
        <v>26790717</v>
      </c>
      <c r="Z18" s="822">
        <f aca="true" t="shared" si="13" ref="Z18:Z26">SUM(AA18:AF18)</f>
        <v>1885842</v>
      </c>
      <c r="AA18" s="827">
        <v>820520</v>
      </c>
      <c r="AB18" s="827">
        <v>0</v>
      </c>
      <c r="AC18" s="828">
        <v>66138</v>
      </c>
      <c r="AD18" s="828">
        <v>58729</v>
      </c>
      <c r="AE18" s="828">
        <v>0</v>
      </c>
      <c r="AF18" s="828">
        <v>940455</v>
      </c>
      <c r="AG18" s="828">
        <v>18924828</v>
      </c>
      <c r="AH18" s="828">
        <v>5980047</v>
      </c>
      <c r="AI18" s="1021">
        <f>AG18+AH18</f>
        <v>24904875</v>
      </c>
      <c r="AJ18" s="786">
        <f aca="true" t="shared" si="14" ref="AJ18:AJ26">AK18+AR18+AS18</f>
        <v>23420575</v>
      </c>
      <c r="AK18" s="822">
        <f aca="true" t="shared" si="15" ref="AK18:AK26">SUM(AL18:AQ18)</f>
        <v>709414</v>
      </c>
      <c r="AL18" s="827">
        <v>309549</v>
      </c>
      <c r="AM18" s="827">
        <v>0</v>
      </c>
      <c r="AN18" s="828">
        <v>1000</v>
      </c>
      <c r="AO18" s="828">
        <v>600</v>
      </c>
      <c r="AP18" s="828">
        <v>0</v>
      </c>
      <c r="AQ18" s="828">
        <v>398265</v>
      </c>
      <c r="AR18" s="828">
        <v>21129724</v>
      </c>
      <c r="AS18" s="828">
        <v>1581437</v>
      </c>
      <c r="AT18" s="1021">
        <f>AR18+AS18</f>
        <v>22711161</v>
      </c>
      <c r="AU18" s="786">
        <f aca="true" t="shared" si="16" ref="AU18:AU26">AV18+BC18+BD18</f>
        <v>6386331</v>
      </c>
      <c r="AV18" s="822">
        <f aca="true" t="shared" si="17" ref="AV18:AV26">SUM(AW18:BB18)</f>
        <v>817538</v>
      </c>
      <c r="AW18" s="827">
        <v>339716</v>
      </c>
      <c r="AX18" s="827">
        <v>0</v>
      </c>
      <c r="AY18" s="828"/>
      <c r="AZ18" s="828">
        <v>9313</v>
      </c>
      <c r="BA18" s="828"/>
      <c r="BB18" s="828">
        <v>468509</v>
      </c>
      <c r="BC18" s="828">
        <v>2565437</v>
      </c>
      <c r="BD18" s="828">
        <v>3003356</v>
      </c>
      <c r="BE18" s="1021">
        <f>BC18+BD18</f>
        <v>5568793</v>
      </c>
      <c r="BF18" s="786">
        <f aca="true" t="shared" si="18" ref="BF18:BF26">BG18+BN18+BO18</f>
        <v>9271213</v>
      </c>
      <c r="BG18" s="822">
        <f aca="true" t="shared" si="19" ref="BG18:BG26">SUM(BH18:BM18)</f>
        <v>823129</v>
      </c>
      <c r="BH18" s="827">
        <v>413203</v>
      </c>
      <c r="BI18" s="827">
        <v>0</v>
      </c>
      <c r="BJ18" s="828">
        <v>150</v>
      </c>
      <c r="BK18" s="828">
        <v>16300</v>
      </c>
      <c r="BL18" s="828">
        <v>0</v>
      </c>
      <c r="BM18" s="828">
        <v>393476</v>
      </c>
      <c r="BN18" s="828">
        <v>6371433</v>
      </c>
      <c r="BO18" s="828">
        <v>2076651</v>
      </c>
      <c r="BP18" s="1021">
        <f>BN18+BO18</f>
        <v>8448084</v>
      </c>
      <c r="BQ18" s="786">
        <f aca="true" t="shared" si="20" ref="BQ18:BQ26">BR18+BY18+BZ18</f>
        <v>4018885</v>
      </c>
      <c r="BR18" s="822">
        <f aca="true" t="shared" si="21" ref="BR18:BR26">SUM(BS18:BX18)</f>
        <v>630591</v>
      </c>
      <c r="BS18" s="827">
        <v>215198</v>
      </c>
      <c r="BT18" s="827">
        <v>0</v>
      </c>
      <c r="BU18" s="828">
        <v>5250</v>
      </c>
      <c r="BV18" s="828">
        <v>93120</v>
      </c>
      <c r="BW18" s="828">
        <v>0</v>
      </c>
      <c r="BX18" s="828">
        <v>317023</v>
      </c>
      <c r="BY18" s="828">
        <v>985067</v>
      </c>
      <c r="BZ18" s="828">
        <v>2403227</v>
      </c>
      <c r="CA18" s="1021">
        <f>BY18+BZ18</f>
        <v>3388294</v>
      </c>
      <c r="CB18" s="786">
        <f aca="true" t="shared" si="22" ref="CB18:CB26">CC18+CJ18+CK18</f>
        <v>3431232</v>
      </c>
      <c r="CC18" s="822">
        <f aca="true" t="shared" si="23" ref="CC18:CC26">SUM(CD18:CI18)</f>
        <v>381252</v>
      </c>
      <c r="CD18" s="827">
        <v>131728</v>
      </c>
      <c r="CE18" s="827">
        <v>0</v>
      </c>
      <c r="CF18" s="828">
        <v>3667</v>
      </c>
      <c r="CG18" s="828">
        <v>1572</v>
      </c>
      <c r="CH18" s="828">
        <v>0</v>
      </c>
      <c r="CI18" s="828">
        <v>244285</v>
      </c>
      <c r="CJ18" s="828">
        <v>1114950</v>
      </c>
      <c r="CK18" s="828">
        <v>1935030</v>
      </c>
      <c r="CL18" s="1021">
        <f>CJ18+CK18</f>
        <v>3049980</v>
      </c>
      <c r="CM18" s="786">
        <f aca="true" t="shared" si="24" ref="CM18:CM26">CN18+CU18+CV18</f>
        <v>2585957</v>
      </c>
      <c r="CN18" s="822">
        <f aca="true" t="shared" si="25" ref="CN18:CN26">SUM(CO18:CT18)</f>
        <v>773621</v>
      </c>
      <c r="CO18" s="827">
        <v>276858</v>
      </c>
      <c r="CP18" s="827">
        <v>0</v>
      </c>
      <c r="CQ18" s="828">
        <v>13300</v>
      </c>
      <c r="CR18" s="828">
        <v>300</v>
      </c>
      <c r="CS18" s="828">
        <v>0</v>
      </c>
      <c r="CT18" s="828">
        <v>483163</v>
      </c>
      <c r="CU18" s="828">
        <v>568033</v>
      </c>
      <c r="CV18" s="1027">
        <v>1244303</v>
      </c>
      <c r="CW18" s="1031">
        <f>CU18+CV18</f>
        <v>1812336</v>
      </c>
      <c r="CX18" s="821"/>
      <c r="CY18" s="821"/>
      <c r="CZ18" s="821"/>
      <c r="DA18" s="821"/>
      <c r="DB18" s="821"/>
      <c r="DC18" s="821"/>
      <c r="DD18" s="821"/>
      <c r="DE18" s="821"/>
      <c r="DF18" s="821"/>
      <c r="DG18" s="821"/>
      <c r="DH18" s="821"/>
      <c r="DI18" s="821"/>
      <c r="DJ18" s="821"/>
      <c r="DK18" s="398" t="e">
        <f>'03'!#REF!+'04'!#REF!</f>
        <v>#REF!</v>
      </c>
      <c r="DL18" s="398" t="e">
        <f>#REF!-DK18</f>
        <v>#REF!</v>
      </c>
      <c r="DM18" s="398" t="e">
        <f>'07'!#REF!</f>
        <v>#REF!</v>
      </c>
      <c r="DN18" s="398" t="e">
        <f>#REF!-DM18</f>
        <v>#REF!</v>
      </c>
      <c r="DO18" s="388"/>
      <c r="DP18" s="388"/>
    </row>
    <row r="19" spans="1:120" s="457" customFormat="1" ht="16.5" customHeight="1">
      <c r="A19" s="479" t="s">
        <v>54</v>
      </c>
      <c r="B19" s="416" t="s">
        <v>138</v>
      </c>
      <c r="C19" s="786">
        <f t="shared" si="3"/>
        <v>22520607</v>
      </c>
      <c r="D19" s="822">
        <f t="shared" si="4"/>
        <v>1459633</v>
      </c>
      <c r="E19" s="823">
        <f t="shared" si="9"/>
        <v>46779</v>
      </c>
      <c r="F19" s="823">
        <f t="shared" si="9"/>
        <v>0</v>
      </c>
      <c r="G19" s="823">
        <f t="shared" si="9"/>
        <v>45178</v>
      </c>
      <c r="H19" s="823">
        <f t="shared" si="9"/>
        <v>1367426</v>
      </c>
      <c r="I19" s="823">
        <f t="shared" si="9"/>
        <v>0</v>
      </c>
      <c r="J19" s="823">
        <f t="shared" si="9"/>
        <v>250</v>
      </c>
      <c r="K19" s="823">
        <f t="shared" si="9"/>
        <v>13767368</v>
      </c>
      <c r="L19" s="823">
        <f t="shared" si="9"/>
        <v>7293606</v>
      </c>
      <c r="M19" s="1017">
        <f aca="true" t="shared" si="26" ref="M19:M26">K19+L19</f>
        <v>21060974</v>
      </c>
      <c r="N19" s="786">
        <f t="shared" si="10"/>
        <v>1732771</v>
      </c>
      <c r="O19" s="822">
        <f t="shared" si="11"/>
        <v>0</v>
      </c>
      <c r="P19" s="827">
        <v>0</v>
      </c>
      <c r="Q19" s="827">
        <v>0</v>
      </c>
      <c r="R19" s="828">
        <v>0</v>
      </c>
      <c r="S19" s="828">
        <v>0</v>
      </c>
      <c r="T19" s="828">
        <v>0</v>
      </c>
      <c r="U19" s="828">
        <v>0</v>
      </c>
      <c r="V19" s="828">
        <v>1682696</v>
      </c>
      <c r="W19" s="828">
        <v>50075</v>
      </c>
      <c r="X19" s="1021">
        <f aca="true" t="shared" si="27" ref="X19:X26">V19+W19</f>
        <v>1732771</v>
      </c>
      <c r="Y19" s="786">
        <f t="shared" si="12"/>
        <v>8481228</v>
      </c>
      <c r="Z19" s="822">
        <f t="shared" si="13"/>
        <v>1434928</v>
      </c>
      <c r="AA19" s="827">
        <v>33554</v>
      </c>
      <c r="AB19" s="827">
        <v>0</v>
      </c>
      <c r="AC19" s="828">
        <v>33948</v>
      </c>
      <c r="AD19" s="828">
        <v>1367426</v>
      </c>
      <c r="AE19" s="828">
        <v>0</v>
      </c>
      <c r="AF19" s="828">
        <v>0</v>
      </c>
      <c r="AG19" s="828">
        <v>4625808</v>
      </c>
      <c r="AH19" s="828">
        <v>2420492</v>
      </c>
      <c r="AI19" s="1021">
        <f aca="true" t="shared" si="28" ref="AI19:AI26">AG19+AH19</f>
        <v>7046300</v>
      </c>
      <c r="AJ19" s="786">
        <f t="shared" si="14"/>
        <v>729765</v>
      </c>
      <c r="AK19" s="822">
        <f t="shared" si="15"/>
        <v>0</v>
      </c>
      <c r="AL19" s="827">
        <v>0</v>
      </c>
      <c r="AM19" s="827">
        <v>0</v>
      </c>
      <c r="AN19" s="828">
        <v>0</v>
      </c>
      <c r="AO19" s="828">
        <v>0</v>
      </c>
      <c r="AP19" s="828">
        <v>0</v>
      </c>
      <c r="AQ19" s="828">
        <v>0</v>
      </c>
      <c r="AR19" s="828">
        <v>526015</v>
      </c>
      <c r="AS19" s="828">
        <v>203750</v>
      </c>
      <c r="AT19" s="1021">
        <f aca="true" t="shared" si="29" ref="AT19:AT26">AR19+AS19</f>
        <v>729765</v>
      </c>
      <c r="AU19" s="786">
        <f t="shared" si="16"/>
        <v>2478134</v>
      </c>
      <c r="AV19" s="822">
        <f t="shared" si="17"/>
        <v>700</v>
      </c>
      <c r="AW19" s="827">
        <v>250</v>
      </c>
      <c r="AX19" s="827">
        <v>0</v>
      </c>
      <c r="AY19" s="828">
        <v>200</v>
      </c>
      <c r="AZ19" s="828"/>
      <c r="BA19" s="828"/>
      <c r="BB19" s="828">
        <v>250</v>
      </c>
      <c r="BC19" s="828">
        <v>2129218</v>
      </c>
      <c r="BD19" s="828">
        <v>348216</v>
      </c>
      <c r="BE19" s="1021">
        <f aca="true" t="shared" si="30" ref="BE19:BE26">BC19+BD19</f>
        <v>2477434</v>
      </c>
      <c r="BF19" s="786">
        <f t="shared" si="18"/>
        <v>3176973</v>
      </c>
      <c r="BG19" s="822">
        <f t="shared" si="19"/>
        <v>0</v>
      </c>
      <c r="BH19" s="827">
        <v>0</v>
      </c>
      <c r="BI19" s="827">
        <v>0</v>
      </c>
      <c r="BJ19" s="828">
        <v>0</v>
      </c>
      <c r="BK19" s="828">
        <v>0</v>
      </c>
      <c r="BL19" s="828">
        <v>0</v>
      </c>
      <c r="BM19" s="828">
        <v>0</v>
      </c>
      <c r="BN19" s="828">
        <v>1322141</v>
      </c>
      <c r="BO19" s="828">
        <v>1854832</v>
      </c>
      <c r="BP19" s="1021">
        <f aca="true" t="shared" si="31" ref="BP19:BP26">BN19+BO19</f>
        <v>3176973</v>
      </c>
      <c r="BQ19" s="786">
        <f t="shared" si="20"/>
        <v>875297</v>
      </c>
      <c r="BR19" s="822">
        <f t="shared" si="21"/>
        <v>2998</v>
      </c>
      <c r="BS19" s="827">
        <v>2998</v>
      </c>
      <c r="BT19" s="827">
        <v>0</v>
      </c>
      <c r="BU19" s="828">
        <v>0</v>
      </c>
      <c r="BV19" s="828">
        <v>0</v>
      </c>
      <c r="BW19" s="828">
        <v>0</v>
      </c>
      <c r="BX19" s="828">
        <v>0</v>
      </c>
      <c r="BY19" s="828">
        <v>0</v>
      </c>
      <c r="BZ19" s="828">
        <v>872299</v>
      </c>
      <c r="CA19" s="1021">
        <f aca="true" t="shared" si="32" ref="CA19:CA26">BY19+BZ19</f>
        <v>872299</v>
      </c>
      <c r="CB19" s="786">
        <f t="shared" si="22"/>
        <v>4264899</v>
      </c>
      <c r="CC19" s="822">
        <f t="shared" si="23"/>
        <v>21007</v>
      </c>
      <c r="CD19" s="827">
        <v>9977</v>
      </c>
      <c r="CE19" s="827">
        <v>0</v>
      </c>
      <c r="CF19" s="828">
        <v>11030</v>
      </c>
      <c r="CG19" s="828">
        <v>0</v>
      </c>
      <c r="CH19" s="828">
        <v>0</v>
      </c>
      <c r="CI19" s="828">
        <v>0</v>
      </c>
      <c r="CJ19" s="828">
        <v>3481490</v>
      </c>
      <c r="CK19" s="828">
        <v>762402</v>
      </c>
      <c r="CL19" s="1021">
        <f aca="true" t="shared" si="33" ref="CL19:CL26">CJ19+CK19</f>
        <v>4243892</v>
      </c>
      <c r="CM19" s="786">
        <f t="shared" si="24"/>
        <v>781540</v>
      </c>
      <c r="CN19" s="822">
        <f t="shared" si="25"/>
        <v>0</v>
      </c>
      <c r="CO19" s="827">
        <v>0</v>
      </c>
      <c r="CP19" s="827">
        <v>0</v>
      </c>
      <c r="CQ19" s="828">
        <v>0</v>
      </c>
      <c r="CR19" s="828">
        <v>0</v>
      </c>
      <c r="CS19" s="828">
        <v>0</v>
      </c>
      <c r="CT19" s="828">
        <v>0</v>
      </c>
      <c r="CU19" s="828">
        <v>0</v>
      </c>
      <c r="CV19" s="1027">
        <v>781540</v>
      </c>
      <c r="CW19" s="1031">
        <f aca="true" t="shared" si="34" ref="CW19:CW26">CU19+CV19</f>
        <v>781540</v>
      </c>
      <c r="CX19" s="821"/>
      <c r="CY19" s="821"/>
      <c r="CZ19" s="821"/>
      <c r="DA19" s="821"/>
      <c r="DB19" s="821"/>
      <c r="DC19" s="821"/>
      <c r="DD19" s="821"/>
      <c r="DE19" s="821"/>
      <c r="DF19" s="821"/>
      <c r="DG19" s="821"/>
      <c r="DH19" s="821"/>
      <c r="DI19" s="821"/>
      <c r="DJ19" s="821"/>
      <c r="DK19" s="398" t="e">
        <f>'03'!#REF!+'04'!#REF!</f>
        <v>#REF!</v>
      </c>
      <c r="DL19" s="398" t="e">
        <f>#REF!-DK19</f>
        <v>#REF!</v>
      </c>
      <c r="DM19" s="398" t="e">
        <f>'07'!#REF!</f>
        <v>#REF!</v>
      </c>
      <c r="DN19" s="398" t="e">
        <f>#REF!-DM19</f>
        <v>#REF!</v>
      </c>
      <c r="DO19" s="388"/>
      <c r="DP19" s="388"/>
    </row>
    <row r="20" spans="1:120" s="457" customFormat="1" ht="16.5" customHeight="1">
      <c r="A20" s="479" t="s">
        <v>139</v>
      </c>
      <c r="B20" s="416" t="s">
        <v>199</v>
      </c>
      <c r="C20" s="786">
        <f t="shared" si="3"/>
        <v>13472</v>
      </c>
      <c r="D20" s="822">
        <f t="shared" si="4"/>
        <v>13472</v>
      </c>
      <c r="E20" s="823">
        <f t="shared" si="9"/>
        <v>0</v>
      </c>
      <c r="F20" s="823">
        <f t="shared" si="9"/>
        <v>0</v>
      </c>
      <c r="G20" s="823">
        <f t="shared" si="9"/>
        <v>13472</v>
      </c>
      <c r="H20" s="823">
        <f t="shared" si="9"/>
        <v>0</v>
      </c>
      <c r="I20" s="823">
        <f t="shared" si="9"/>
        <v>0</v>
      </c>
      <c r="J20" s="823">
        <f t="shared" si="9"/>
        <v>0</v>
      </c>
      <c r="K20" s="823">
        <f t="shared" si="9"/>
        <v>0</v>
      </c>
      <c r="L20" s="823">
        <f t="shared" si="9"/>
        <v>0</v>
      </c>
      <c r="M20" s="1017">
        <f t="shared" si="26"/>
        <v>0</v>
      </c>
      <c r="N20" s="786">
        <f t="shared" si="10"/>
        <v>0</v>
      </c>
      <c r="O20" s="822">
        <f t="shared" si="11"/>
        <v>0</v>
      </c>
      <c r="P20" s="827">
        <v>0</v>
      </c>
      <c r="Q20" s="827">
        <v>0</v>
      </c>
      <c r="R20" s="828">
        <v>0</v>
      </c>
      <c r="S20" s="828">
        <v>0</v>
      </c>
      <c r="T20" s="828">
        <v>0</v>
      </c>
      <c r="U20" s="828">
        <v>0</v>
      </c>
      <c r="V20" s="828">
        <v>0</v>
      </c>
      <c r="W20" s="828">
        <v>0</v>
      </c>
      <c r="X20" s="1021">
        <f t="shared" si="27"/>
        <v>0</v>
      </c>
      <c r="Y20" s="786">
        <f t="shared" si="12"/>
        <v>13472</v>
      </c>
      <c r="Z20" s="822">
        <f t="shared" si="13"/>
        <v>13472</v>
      </c>
      <c r="AA20" s="827">
        <v>0</v>
      </c>
      <c r="AB20" s="827">
        <v>0</v>
      </c>
      <c r="AC20" s="828">
        <v>13472</v>
      </c>
      <c r="AD20" s="828">
        <v>0</v>
      </c>
      <c r="AE20" s="828">
        <v>0</v>
      </c>
      <c r="AF20" s="828">
        <v>0</v>
      </c>
      <c r="AG20" s="828">
        <v>0</v>
      </c>
      <c r="AH20" s="828">
        <v>0</v>
      </c>
      <c r="AI20" s="1021">
        <f t="shared" si="28"/>
        <v>0</v>
      </c>
      <c r="AJ20" s="786">
        <f t="shared" si="14"/>
        <v>0</v>
      </c>
      <c r="AK20" s="822">
        <f t="shared" si="15"/>
        <v>0</v>
      </c>
      <c r="AL20" s="827">
        <v>0</v>
      </c>
      <c r="AM20" s="827">
        <v>0</v>
      </c>
      <c r="AN20" s="828">
        <v>0</v>
      </c>
      <c r="AO20" s="828">
        <v>0</v>
      </c>
      <c r="AP20" s="828">
        <v>0</v>
      </c>
      <c r="AQ20" s="828">
        <v>0</v>
      </c>
      <c r="AR20" s="828">
        <v>0</v>
      </c>
      <c r="AS20" s="828">
        <v>0</v>
      </c>
      <c r="AT20" s="1021">
        <f t="shared" si="29"/>
        <v>0</v>
      </c>
      <c r="AU20" s="786">
        <f t="shared" si="16"/>
        <v>0</v>
      </c>
      <c r="AV20" s="822">
        <f t="shared" si="17"/>
        <v>0</v>
      </c>
      <c r="AW20" s="827"/>
      <c r="AX20" s="827">
        <v>0</v>
      </c>
      <c r="AY20" s="828"/>
      <c r="AZ20" s="828"/>
      <c r="BA20" s="828"/>
      <c r="BB20" s="828"/>
      <c r="BC20" s="828"/>
      <c r="BD20" s="828"/>
      <c r="BE20" s="1021">
        <f t="shared" si="30"/>
        <v>0</v>
      </c>
      <c r="BF20" s="786">
        <f t="shared" si="18"/>
        <v>0</v>
      </c>
      <c r="BG20" s="822">
        <f t="shared" si="19"/>
        <v>0</v>
      </c>
      <c r="BH20" s="827">
        <v>0</v>
      </c>
      <c r="BI20" s="827">
        <v>0</v>
      </c>
      <c r="BJ20" s="828">
        <v>0</v>
      </c>
      <c r="BK20" s="828">
        <v>0</v>
      </c>
      <c r="BL20" s="828">
        <v>0</v>
      </c>
      <c r="BM20" s="828">
        <v>0</v>
      </c>
      <c r="BN20" s="828">
        <v>0</v>
      </c>
      <c r="BO20" s="828">
        <v>0</v>
      </c>
      <c r="BP20" s="1021">
        <f t="shared" si="31"/>
        <v>0</v>
      </c>
      <c r="BQ20" s="786">
        <f t="shared" si="20"/>
        <v>0</v>
      </c>
      <c r="BR20" s="822">
        <f t="shared" si="21"/>
        <v>0</v>
      </c>
      <c r="BS20" s="827">
        <v>0</v>
      </c>
      <c r="BT20" s="827">
        <v>0</v>
      </c>
      <c r="BU20" s="828">
        <v>0</v>
      </c>
      <c r="BV20" s="828">
        <v>0</v>
      </c>
      <c r="BW20" s="828">
        <v>0</v>
      </c>
      <c r="BX20" s="828">
        <v>0</v>
      </c>
      <c r="BY20" s="828">
        <v>0</v>
      </c>
      <c r="BZ20" s="828">
        <v>0</v>
      </c>
      <c r="CA20" s="1021">
        <f t="shared" si="32"/>
        <v>0</v>
      </c>
      <c r="CB20" s="786">
        <f t="shared" si="22"/>
        <v>0</v>
      </c>
      <c r="CC20" s="822">
        <f t="shared" si="23"/>
        <v>0</v>
      </c>
      <c r="CD20" s="827"/>
      <c r="CE20" s="827"/>
      <c r="CF20" s="828"/>
      <c r="CG20" s="828">
        <v>0</v>
      </c>
      <c r="CH20" s="828"/>
      <c r="CI20" s="828">
        <v>0</v>
      </c>
      <c r="CJ20" s="828">
        <v>0</v>
      </c>
      <c r="CK20" s="828">
        <v>0</v>
      </c>
      <c r="CL20" s="1021">
        <f t="shared" si="33"/>
        <v>0</v>
      </c>
      <c r="CM20" s="786">
        <f t="shared" si="24"/>
        <v>0</v>
      </c>
      <c r="CN20" s="822">
        <f t="shared" si="25"/>
        <v>0</v>
      </c>
      <c r="CO20" s="827">
        <v>0</v>
      </c>
      <c r="CP20" s="827">
        <v>0</v>
      </c>
      <c r="CQ20" s="828">
        <v>0</v>
      </c>
      <c r="CR20" s="828">
        <v>0</v>
      </c>
      <c r="CS20" s="828">
        <v>0</v>
      </c>
      <c r="CT20" s="828">
        <v>0</v>
      </c>
      <c r="CU20" s="828">
        <v>0</v>
      </c>
      <c r="CV20" s="1027">
        <v>0</v>
      </c>
      <c r="CW20" s="1031">
        <f t="shared" si="34"/>
        <v>0</v>
      </c>
      <c r="CX20" s="821"/>
      <c r="CY20" s="821"/>
      <c r="CZ20" s="821"/>
      <c r="DA20" s="821"/>
      <c r="DB20" s="821"/>
      <c r="DC20" s="821"/>
      <c r="DD20" s="821"/>
      <c r="DE20" s="821"/>
      <c r="DF20" s="821"/>
      <c r="DG20" s="821"/>
      <c r="DH20" s="821"/>
      <c r="DI20" s="821"/>
      <c r="DJ20" s="821"/>
      <c r="DK20" s="398" t="e">
        <f>'03'!#REF!</f>
        <v>#REF!</v>
      </c>
      <c r="DL20" s="398" t="e">
        <f>#REF!-DK20</f>
        <v>#REF!</v>
      </c>
      <c r="DM20" s="398" t="e">
        <f>'07'!#REF!</f>
        <v>#REF!</v>
      </c>
      <c r="DN20" s="398" t="e">
        <f>#REF!-DM20</f>
        <v>#REF!</v>
      </c>
      <c r="DO20" s="388"/>
      <c r="DP20" s="388"/>
    </row>
    <row r="21" spans="1:120" s="457" customFormat="1" ht="16.5" customHeight="1">
      <c r="A21" s="479" t="s">
        <v>141</v>
      </c>
      <c r="B21" s="416" t="s">
        <v>140</v>
      </c>
      <c r="C21" s="786">
        <f t="shared" si="3"/>
        <v>469840707</v>
      </c>
      <c r="D21" s="822">
        <f t="shared" si="4"/>
        <v>10454393</v>
      </c>
      <c r="E21" s="1017">
        <f>P21+AA21+AL21+AW21+BH21+BS21+CD21+CO21</f>
        <v>8009430</v>
      </c>
      <c r="F21" s="823">
        <f t="shared" si="9"/>
        <v>0</v>
      </c>
      <c r="G21" s="1017">
        <f t="shared" si="9"/>
        <v>839135</v>
      </c>
      <c r="H21" s="1017">
        <f t="shared" si="9"/>
        <v>1200411</v>
      </c>
      <c r="I21" s="823">
        <f t="shared" si="9"/>
        <v>13626</v>
      </c>
      <c r="J21" s="823">
        <f t="shared" si="9"/>
        <v>391791</v>
      </c>
      <c r="K21" s="823">
        <f t="shared" si="9"/>
        <v>325413096</v>
      </c>
      <c r="L21" s="823">
        <f t="shared" si="9"/>
        <v>133973218</v>
      </c>
      <c r="M21" s="1017">
        <f t="shared" si="26"/>
        <v>459386314</v>
      </c>
      <c r="N21" s="786">
        <f t="shared" si="10"/>
        <v>11535934</v>
      </c>
      <c r="O21" s="822">
        <f t="shared" si="11"/>
        <v>1230483</v>
      </c>
      <c r="P21" s="827">
        <v>579584</v>
      </c>
      <c r="Q21" s="827">
        <v>0</v>
      </c>
      <c r="R21" s="828">
        <v>0</v>
      </c>
      <c r="S21" s="828">
        <v>649473</v>
      </c>
      <c r="T21" s="828">
        <v>0</v>
      </c>
      <c r="U21" s="828">
        <v>1426</v>
      </c>
      <c r="V21" s="828">
        <v>4926240</v>
      </c>
      <c r="W21" s="828">
        <v>5379211</v>
      </c>
      <c r="X21" s="1021">
        <f t="shared" si="27"/>
        <v>10305451</v>
      </c>
      <c r="Y21" s="786">
        <f t="shared" si="12"/>
        <v>264388366</v>
      </c>
      <c r="Z21" s="822">
        <f t="shared" si="13"/>
        <v>3733647</v>
      </c>
      <c r="AA21" s="827">
        <v>3081723</v>
      </c>
      <c r="AB21" s="827">
        <v>0</v>
      </c>
      <c r="AC21" s="828">
        <v>295813</v>
      </c>
      <c r="AD21" s="828">
        <v>95250</v>
      </c>
      <c r="AE21" s="828">
        <v>5750</v>
      </c>
      <c r="AF21" s="828">
        <v>255111</v>
      </c>
      <c r="AG21" s="1021">
        <v>218980336</v>
      </c>
      <c r="AH21" s="1021">
        <v>41674383</v>
      </c>
      <c r="AI21" s="1035">
        <f t="shared" si="28"/>
        <v>260654719</v>
      </c>
      <c r="AJ21" s="786">
        <f t="shared" si="14"/>
        <v>44206617</v>
      </c>
      <c r="AK21" s="822">
        <f t="shared" si="15"/>
        <v>875996</v>
      </c>
      <c r="AL21" s="827">
        <v>793553</v>
      </c>
      <c r="AM21" s="827">
        <v>0</v>
      </c>
      <c r="AN21" s="828">
        <v>53250</v>
      </c>
      <c r="AO21" s="828">
        <v>18850</v>
      </c>
      <c r="AP21" s="828">
        <v>0</v>
      </c>
      <c r="AQ21" s="828">
        <v>10343</v>
      </c>
      <c r="AR21" s="1021">
        <v>29178267</v>
      </c>
      <c r="AS21" s="1021">
        <v>14152354</v>
      </c>
      <c r="AT21" s="1021">
        <f t="shared" si="29"/>
        <v>43330621</v>
      </c>
      <c r="AU21" s="786">
        <f t="shared" si="16"/>
        <v>15274885</v>
      </c>
      <c r="AV21" s="822">
        <f t="shared" si="17"/>
        <v>327202</v>
      </c>
      <c r="AW21" s="827">
        <v>309983</v>
      </c>
      <c r="AX21" s="827">
        <v>0</v>
      </c>
      <c r="AY21" s="828">
        <v>4300</v>
      </c>
      <c r="AZ21" s="828">
        <v>0</v>
      </c>
      <c r="BA21" s="828">
        <v>7876</v>
      </c>
      <c r="BB21" s="828">
        <v>5043</v>
      </c>
      <c r="BC21" s="828">
        <v>8045997</v>
      </c>
      <c r="BD21" s="966">
        <v>6901686</v>
      </c>
      <c r="BE21" s="1035">
        <f t="shared" si="30"/>
        <v>14947683</v>
      </c>
      <c r="BF21" s="786">
        <f t="shared" si="18"/>
        <v>49348417</v>
      </c>
      <c r="BG21" s="822">
        <f t="shared" si="19"/>
        <v>1290839</v>
      </c>
      <c r="BH21" s="827">
        <v>603904</v>
      </c>
      <c r="BI21" s="827">
        <v>0</v>
      </c>
      <c r="BJ21" s="827">
        <v>385634</v>
      </c>
      <c r="BK21" s="828">
        <v>247556</v>
      </c>
      <c r="BL21" s="828">
        <v>0</v>
      </c>
      <c r="BM21" s="828">
        <v>53745</v>
      </c>
      <c r="BN21" s="966">
        <v>23918965</v>
      </c>
      <c r="BO21" s="1021">
        <v>24138613</v>
      </c>
      <c r="BP21" s="1021">
        <f t="shared" si="31"/>
        <v>48057578</v>
      </c>
      <c r="BQ21" s="786">
        <f t="shared" si="20"/>
        <v>31175284</v>
      </c>
      <c r="BR21" s="822">
        <f t="shared" si="21"/>
        <v>888017</v>
      </c>
      <c r="BS21" s="827">
        <v>852598</v>
      </c>
      <c r="BT21" s="827">
        <v>0</v>
      </c>
      <c r="BU21" s="828">
        <v>1498</v>
      </c>
      <c r="BV21" s="828">
        <v>2713</v>
      </c>
      <c r="BW21" s="828">
        <v>0</v>
      </c>
      <c r="BX21" s="828">
        <v>31208</v>
      </c>
      <c r="BY21" s="1021">
        <v>21272587</v>
      </c>
      <c r="BZ21" s="828">
        <v>9014680</v>
      </c>
      <c r="CA21" s="1021">
        <f t="shared" si="32"/>
        <v>30287267</v>
      </c>
      <c r="CB21" s="786">
        <f t="shared" si="22"/>
        <v>9473937</v>
      </c>
      <c r="CC21" s="822">
        <f t="shared" si="23"/>
        <v>513019</v>
      </c>
      <c r="CD21" s="827">
        <v>425521</v>
      </c>
      <c r="CE21" s="827">
        <v>0</v>
      </c>
      <c r="CF21" s="828">
        <v>62439</v>
      </c>
      <c r="CG21" s="828">
        <v>5006</v>
      </c>
      <c r="CH21" s="828">
        <v>0</v>
      </c>
      <c r="CI21" s="828">
        <v>20053</v>
      </c>
      <c r="CJ21" s="828">
        <v>4950761</v>
      </c>
      <c r="CK21" s="966">
        <v>4010157</v>
      </c>
      <c r="CL21" s="1021">
        <f t="shared" si="33"/>
        <v>8960918</v>
      </c>
      <c r="CM21" s="786">
        <f t="shared" si="24"/>
        <v>44437267</v>
      </c>
      <c r="CN21" s="822">
        <f t="shared" si="25"/>
        <v>1595190</v>
      </c>
      <c r="CO21" s="827">
        <v>1362564</v>
      </c>
      <c r="CP21" s="827">
        <v>0</v>
      </c>
      <c r="CQ21" s="828">
        <v>36201</v>
      </c>
      <c r="CR21" s="828">
        <v>181563</v>
      </c>
      <c r="CS21" s="828">
        <v>0</v>
      </c>
      <c r="CT21" s="828">
        <v>14862</v>
      </c>
      <c r="CU21" s="1021">
        <v>14139943</v>
      </c>
      <c r="CV21" s="1035">
        <v>28702134</v>
      </c>
      <c r="CW21" s="1031">
        <f t="shared" si="34"/>
        <v>42842077</v>
      </c>
      <c r="CX21" s="821"/>
      <c r="CY21" s="821"/>
      <c r="CZ21" s="821"/>
      <c r="DA21" s="821"/>
      <c r="DB21" s="821"/>
      <c r="DC21" s="821"/>
      <c r="DD21" s="821"/>
      <c r="DE21" s="821"/>
      <c r="DF21" s="821"/>
      <c r="DG21" s="821"/>
      <c r="DH21" s="821"/>
      <c r="DI21" s="821"/>
      <c r="DJ21" s="821"/>
      <c r="DK21" s="398" t="e">
        <f>'03'!#REF!+'04'!#REF!</f>
        <v>#REF!</v>
      </c>
      <c r="DL21" s="398" t="e">
        <f>#REF!-DK21</f>
        <v>#REF!</v>
      </c>
      <c r="DM21" s="398" t="e">
        <f>'07'!#REF!</f>
        <v>#REF!</v>
      </c>
      <c r="DN21" s="398" t="e">
        <f>#REF!-DM21</f>
        <v>#REF!</v>
      </c>
      <c r="DO21" s="388"/>
      <c r="DP21" s="388"/>
    </row>
    <row r="22" spans="1:120" s="457" customFormat="1" ht="16.5" customHeight="1">
      <c r="A22" s="479" t="s">
        <v>143</v>
      </c>
      <c r="B22" s="416" t="s">
        <v>142</v>
      </c>
      <c r="C22" s="786">
        <f t="shared" si="3"/>
        <v>1185839</v>
      </c>
      <c r="D22" s="822">
        <f t="shared" si="4"/>
        <v>0</v>
      </c>
      <c r="E22" s="823">
        <f t="shared" si="9"/>
        <v>0</v>
      </c>
      <c r="F22" s="823">
        <f t="shared" si="9"/>
        <v>0</v>
      </c>
      <c r="G22" s="823">
        <f t="shared" si="9"/>
        <v>0</v>
      </c>
      <c r="H22" s="823">
        <f t="shared" si="9"/>
        <v>0</v>
      </c>
      <c r="I22" s="823">
        <f t="shared" si="9"/>
        <v>0</v>
      </c>
      <c r="J22" s="823">
        <f t="shared" si="9"/>
        <v>0</v>
      </c>
      <c r="K22" s="823">
        <f t="shared" si="9"/>
        <v>187765</v>
      </c>
      <c r="L22" s="823">
        <f t="shared" si="9"/>
        <v>998074</v>
      </c>
      <c r="M22" s="1017">
        <f t="shared" si="26"/>
        <v>1185839</v>
      </c>
      <c r="N22" s="786">
        <f t="shared" si="10"/>
        <v>0</v>
      </c>
      <c r="O22" s="822">
        <f t="shared" si="11"/>
        <v>0</v>
      </c>
      <c r="P22" s="825">
        <v>0</v>
      </c>
      <c r="Q22" s="825">
        <v>0</v>
      </c>
      <c r="R22" s="826">
        <v>0</v>
      </c>
      <c r="S22" s="826">
        <v>0</v>
      </c>
      <c r="T22" s="826">
        <v>0</v>
      </c>
      <c r="U22" s="826">
        <v>0</v>
      </c>
      <c r="V22" s="826">
        <v>0</v>
      </c>
      <c r="W22" s="826">
        <v>0</v>
      </c>
      <c r="X22" s="1021">
        <f t="shared" si="27"/>
        <v>0</v>
      </c>
      <c r="Y22" s="786">
        <f t="shared" si="12"/>
        <v>314689</v>
      </c>
      <c r="Z22" s="822">
        <f t="shared" si="13"/>
        <v>0</v>
      </c>
      <c r="AA22" s="825">
        <v>0</v>
      </c>
      <c r="AB22" s="825">
        <v>0</v>
      </c>
      <c r="AC22" s="826">
        <v>0</v>
      </c>
      <c r="AD22" s="826">
        <v>0</v>
      </c>
      <c r="AE22" s="826">
        <v>0</v>
      </c>
      <c r="AF22" s="826">
        <v>0</v>
      </c>
      <c r="AG22" s="826">
        <v>75190</v>
      </c>
      <c r="AH22" s="826">
        <v>239499</v>
      </c>
      <c r="AI22" s="1021">
        <f t="shared" si="28"/>
        <v>314689</v>
      </c>
      <c r="AJ22" s="786">
        <f t="shared" si="14"/>
        <v>75000</v>
      </c>
      <c r="AK22" s="822">
        <f t="shared" si="15"/>
        <v>0</v>
      </c>
      <c r="AL22" s="825">
        <v>0</v>
      </c>
      <c r="AM22" s="825">
        <v>0</v>
      </c>
      <c r="AN22" s="826">
        <v>0</v>
      </c>
      <c r="AO22" s="826">
        <v>0</v>
      </c>
      <c r="AP22" s="826">
        <v>0</v>
      </c>
      <c r="AQ22" s="826">
        <v>0</v>
      </c>
      <c r="AR22" s="826">
        <v>0</v>
      </c>
      <c r="AS22" s="826">
        <v>75000</v>
      </c>
      <c r="AT22" s="1021">
        <f t="shared" si="29"/>
        <v>75000</v>
      </c>
      <c r="AU22" s="786">
        <f t="shared" si="16"/>
        <v>178000</v>
      </c>
      <c r="AV22" s="822">
        <f t="shared" si="17"/>
        <v>0</v>
      </c>
      <c r="AW22" s="825">
        <v>0</v>
      </c>
      <c r="AX22" s="825">
        <v>0</v>
      </c>
      <c r="AY22" s="826">
        <v>0</v>
      </c>
      <c r="AZ22" s="826"/>
      <c r="BA22" s="826">
        <v>0</v>
      </c>
      <c r="BB22" s="826"/>
      <c r="BC22" s="826">
        <v>0</v>
      </c>
      <c r="BD22" s="826">
        <v>178000</v>
      </c>
      <c r="BE22" s="1021">
        <f t="shared" si="30"/>
        <v>178000</v>
      </c>
      <c r="BF22" s="786">
        <f t="shared" si="18"/>
        <v>405575</v>
      </c>
      <c r="BG22" s="822">
        <f t="shared" si="19"/>
        <v>0</v>
      </c>
      <c r="BH22" s="825">
        <v>0</v>
      </c>
      <c r="BI22" s="825">
        <v>0</v>
      </c>
      <c r="BJ22" s="826">
        <v>0</v>
      </c>
      <c r="BK22" s="826">
        <v>0</v>
      </c>
      <c r="BL22" s="826">
        <v>0</v>
      </c>
      <c r="BM22" s="826">
        <v>0</v>
      </c>
      <c r="BN22" s="826">
        <v>0</v>
      </c>
      <c r="BO22" s="826">
        <v>405575</v>
      </c>
      <c r="BP22" s="1021">
        <f t="shared" si="31"/>
        <v>405575</v>
      </c>
      <c r="BQ22" s="786">
        <f t="shared" si="20"/>
        <v>0</v>
      </c>
      <c r="BR22" s="822">
        <f t="shared" si="21"/>
        <v>0</v>
      </c>
      <c r="BS22" s="825">
        <v>0</v>
      </c>
      <c r="BT22" s="825">
        <v>0</v>
      </c>
      <c r="BU22" s="826">
        <v>0</v>
      </c>
      <c r="BV22" s="826">
        <v>0</v>
      </c>
      <c r="BW22" s="826">
        <v>0</v>
      </c>
      <c r="BX22" s="826">
        <v>0</v>
      </c>
      <c r="BY22" s="826">
        <v>0</v>
      </c>
      <c r="BZ22" s="826">
        <v>0</v>
      </c>
      <c r="CA22" s="1021">
        <f t="shared" si="32"/>
        <v>0</v>
      </c>
      <c r="CB22" s="786">
        <f t="shared" si="22"/>
        <v>100000</v>
      </c>
      <c r="CC22" s="822">
        <f t="shared" si="23"/>
        <v>0</v>
      </c>
      <c r="CD22" s="825">
        <v>0</v>
      </c>
      <c r="CE22" s="825"/>
      <c r="CF22" s="826"/>
      <c r="CG22" s="826"/>
      <c r="CH22" s="826"/>
      <c r="CI22" s="826"/>
      <c r="CJ22" s="826">
        <v>0</v>
      </c>
      <c r="CK22" s="826">
        <v>100000</v>
      </c>
      <c r="CL22" s="1021">
        <f t="shared" si="33"/>
        <v>100000</v>
      </c>
      <c r="CM22" s="786">
        <f t="shared" si="24"/>
        <v>112575</v>
      </c>
      <c r="CN22" s="822">
        <f t="shared" si="25"/>
        <v>0</v>
      </c>
      <c r="CO22" s="825">
        <v>0</v>
      </c>
      <c r="CP22" s="825">
        <v>0</v>
      </c>
      <c r="CQ22" s="826">
        <v>0</v>
      </c>
      <c r="CR22" s="826">
        <v>0</v>
      </c>
      <c r="CS22" s="826">
        <v>0</v>
      </c>
      <c r="CT22" s="826">
        <v>0</v>
      </c>
      <c r="CU22" s="826">
        <v>112575</v>
      </c>
      <c r="CV22" s="1026">
        <v>0</v>
      </c>
      <c r="CW22" s="1034">
        <f t="shared" si="34"/>
        <v>112575</v>
      </c>
      <c r="CX22" s="821"/>
      <c r="CY22" s="821"/>
      <c r="CZ22" s="821"/>
      <c r="DA22" s="821"/>
      <c r="DB22" s="821"/>
      <c r="DC22" s="821"/>
      <c r="DD22" s="821"/>
      <c r="DE22" s="821"/>
      <c r="DF22" s="821"/>
      <c r="DG22" s="821"/>
      <c r="DH22" s="821"/>
      <c r="DI22" s="821"/>
      <c r="DJ22" s="821"/>
      <c r="DK22" s="398" t="e">
        <f>'03'!#REF!+'04'!#REF!</f>
        <v>#REF!</v>
      </c>
      <c r="DL22" s="398" t="e">
        <f>#REF!-DK22</f>
        <v>#REF!</v>
      </c>
      <c r="DM22" s="398" t="e">
        <f>'07'!#REF!</f>
        <v>#REF!</v>
      </c>
      <c r="DN22" s="398" t="e">
        <f>#REF!-DM22</f>
        <v>#REF!</v>
      </c>
      <c r="DO22" s="388"/>
      <c r="DP22" s="388"/>
    </row>
    <row r="23" spans="1:120" s="457" customFormat="1" ht="16.5" customHeight="1">
      <c r="A23" s="479" t="s">
        <v>145</v>
      </c>
      <c r="B23" s="416" t="s">
        <v>144</v>
      </c>
      <c r="C23" s="786">
        <f t="shared" si="3"/>
        <v>205473</v>
      </c>
      <c r="D23" s="822">
        <f t="shared" si="4"/>
        <v>55973</v>
      </c>
      <c r="E23" s="823">
        <f t="shared" si="9"/>
        <v>55973</v>
      </c>
      <c r="F23" s="823">
        <f t="shared" si="9"/>
        <v>0</v>
      </c>
      <c r="G23" s="823">
        <f t="shared" si="9"/>
        <v>0</v>
      </c>
      <c r="H23" s="823">
        <f t="shared" si="9"/>
        <v>0</v>
      </c>
      <c r="I23" s="823">
        <f t="shared" si="9"/>
        <v>0</v>
      </c>
      <c r="J23" s="823">
        <f t="shared" si="9"/>
        <v>0</v>
      </c>
      <c r="K23" s="823">
        <f t="shared" si="9"/>
        <v>0</v>
      </c>
      <c r="L23" s="823">
        <f t="shared" si="9"/>
        <v>149500</v>
      </c>
      <c r="M23" s="1017">
        <f t="shared" si="26"/>
        <v>149500</v>
      </c>
      <c r="N23" s="786">
        <f t="shared" si="10"/>
        <v>23474</v>
      </c>
      <c r="O23" s="822">
        <f t="shared" si="11"/>
        <v>23473</v>
      </c>
      <c r="P23" s="827">
        <v>23473</v>
      </c>
      <c r="Q23" s="827">
        <v>0</v>
      </c>
      <c r="R23" s="828">
        <v>0</v>
      </c>
      <c r="S23" s="828">
        <v>0</v>
      </c>
      <c r="T23" s="828">
        <v>0</v>
      </c>
      <c r="U23" s="828">
        <v>0</v>
      </c>
      <c r="V23" s="828">
        <v>0</v>
      </c>
      <c r="W23" s="828">
        <v>1</v>
      </c>
      <c r="X23" s="1021">
        <f t="shared" si="27"/>
        <v>1</v>
      </c>
      <c r="Y23" s="786">
        <f t="shared" si="12"/>
        <v>32500</v>
      </c>
      <c r="Z23" s="822">
        <f t="shared" si="13"/>
        <v>32500</v>
      </c>
      <c r="AA23" s="827">
        <v>32500</v>
      </c>
      <c r="AB23" s="827">
        <v>0</v>
      </c>
      <c r="AC23" s="828">
        <v>0</v>
      </c>
      <c r="AD23" s="828">
        <v>0</v>
      </c>
      <c r="AE23" s="828">
        <v>0</v>
      </c>
      <c r="AF23" s="828">
        <v>0</v>
      </c>
      <c r="AG23" s="828">
        <v>0</v>
      </c>
      <c r="AH23" s="828">
        <v>0</v>
      </c>
      <c r="AI23" s="1021">
        <f t="shared" si="28"/>
        <v>0</v>
      </c>
      <c r="AJ23" s="786">
        <f t="shared" si="14"/>
        <v>0</v>
      </c>
      <c r="AK23" s="822">
        <f t="shared" si="15"/>
        <v>0</v>
      </c>
      <c r="AL23" s="827">
        <v>0</v>
      </c>
      <c r="AM23" s="827">
        <v>0</v>
      </c>
      <c r="AN23" s="828">
        <v>0</v>
      </c>
      <c r="AO23" s="828">
        <v>0</v>
      </c>
      <c r="AP23" s="828">
        <v>0</v>
      </c>
      <c r="AQ23" s="828">
        <v>0</v>
      </c>
      <c r="AR23" s="828">
        <v>0</v>
      </c>
      <c r="AS23" s="828">
        <v>0</v>
      </c>
      <c r="AT23" s="1021">
        <f t="shared" si="29"/>
        <v>0</v>
      </c>
      <c r="AU23" s="786">
        <f t="shared" si="16"/>
        <v>0</v>
      </c>
      <c r="AV23" s="822">
        <f t="shared" si="17"/>
        <v>0</v>
      </c>
      <c r="AW23" s="827"/>
      <c r="AX23" s="827">
        <v>0</v>
      </c>
      <c r="AY23" s="828"/>
      <c r="AZ23" s="828"/>
      <c r="BA23" s="828"/>
      <c r="BB23" s="828"/>
      <c r="BC23" s="828"/>
      <c r="BD23" s="828"/>
      <c r="BE23" s="1021">
        <f t="shared" si="30"/>
        <v>0</v>
      </c>
      <c r="BF23" s="786">
        <f t="shared" si="18"/>
        <v>149499</v>
      </c>
      <c r="BG23" s="822">
        <f t="shared" si="19"/>
        <v>0</v>
      </c>
      <c r="BH23" s="827">
        <v>0</v>
      </c>
      <c r="BI23" s="827">
        <v>0</v>
      </c>
      <c r="BJ23" s="828">
        <v>0</v>
      </c>
      <c r="BK23" s="828">
        <v>0</v>
      </c>
      <c r="BL23" s="828">
        <v>0</v>
      </c>
      <c r="BM23" s="828">
        <v>0</v>
      </c>
      <c r="BN23" s="828">
        <v>0</v>
      </c>
      <c r="BO23" s="828">
        <v>149499</v>
      </c>
      <c r="BP23" s="1021">
        <f t="shared" si="31"/>
        <v>149499</v>
      </c>
      <c r="BQ23" s="786">
        <f t="shared" si="20"/>
        <v>0</v>
      </c>
      <c r="BR23" s="822">
        <f t="shared" si="21"/>
        <v>0</v>
      </c>
      <c r="BS23" s="827">
        <v>0</v>
      </c>
      <c r="BT23" s="827">
        <v>0</v>
      </c>
      <c r="BU23" s="828">
        <v>0</v>
      </c>
      <c r="BV23" s="828">
        <v>0</v>
      </c>
      <c r="BW23" s="828">
        <v>0</v>
      </c>
      <c r="BX23" s="828">
        <v>0</v>
      </c>
      <c r="BY23" s="828">
        <v>0</v>
      </c>
      <c r="BZ23" s="828">
        <v>0</v>
      </c>
      <c r="CA23" s="1021">
        <f t="shared" si="32"/>
        <v>0</v>
      </c>
      <c r="CB23" s="786">
        <f t="shared" si="22"/>
        <v>0</v>
      </c>
      <c r="CC23" s="822">
        <f t="shared" si="23"/>
        <v>0</v>
      </c>
      <c r="CD23" s="827"/>
      <c r="CE23" s="827"/>
      <c r="CF23" s="828"/>
      <c r="CG23" s="828"/>
      <c r="CH23" s="828"/>
      <c r="CI23" s="828"/>
      <c r="CJ23" s="828"/>
      <c r="CK23" s="828">
        <v>0</v>
      </c>
      <c r="CL23" s="1021">
        <f t="shared" si="33"/>
        <v>0</v>
      </c>
      <c r="CM23" s="786">
        <f t="shared" si="24"/>
        <v>0</v>
      </c>
      <c r="CN23" s="822">
        <f t="shared" si="25"/>
        <v>0</v>
      </c>
      <c r="CO23" s="827">
        <v>0</v>
      </c>
      <c r="CP23" s="827">
        <v>0</v>
      </c>
      <c r="CQ23" s="828">
        <v>0</v>
      </c>
      <c r="CR23" s="828">
        <v>0</v>
      </c>
      <c r="CS23" s="828">
        <v>0</v>
      </c>
      <c r="CT23" s="828">
        <v>0</v>
      </c>
      <c r="CU23" s="828">
        <v>0</v>
      </c>
      <c r="CV23" s="1028">
        <v>0</v>
      </c>
      <c r="CW23" s="1034">
        <f t="shared" si="34"/>
        <v>0</v>
      </c>
      <c r="CX23" s="821"/>
      <c r="CY23" s="821"/>
      <c r="CZ23" s="821"/>
      <c r="DA23" s="821"/>
      <c r="DB23" s="821"/>
      <c r="DC23" s="821"/>
      <c r="DD23" s="821"/>
      <c r="DE23" s="821"/>
      <c r="DF23" s="821"/>
      <c r="DG23" s="821"/>
      <c r="DH23" s="821"/>
      <c r="DI23" s="821"/>
      <c r="DJ23" s="821"/>
      <c r="DK23" s="398" t="e">
        <f>'03'!#REF!+'04'!#REF!</f>
        <v>#REF!</v>
      </c>
      <c r="DL23" s="398" t="e">
        <f>#REF!-DK23</f>
        <v>#REF!</v>
      </c>
      <c r="DM23" s="398" t="e">
        <f>'07'!#REF!</f>
        <v>#REF!</v>
      </c>
      <c r="DN23" s="398" t="e">
        <f>#REF!-DM23</f>
        <v>#REF!</v>
      </c>
      <c r="DO23" s="388"/>
      <c r="DP23" s="388"/>
    </row>
    <row r="24" spans="1:120" s="457" customFormat="1" ht="16.5" customHeight="1">
      <c r="A24" s="479" t="s">
        <v>147</v>
      </c>
      <c r="B24" s="418" t="s">
        <v>146</v>
      </c>
      <c r="C24" s="786">
        <f t="shared" si="3"/>
        <v>84419</v>
      </c>
      <c r="D24" s="822">
        <f t="shared" si="4"/>
        <v>0</v>
      </c>
      <c r="E24" s="823">
        <f t="shared" si="9"/>
        <v>0</v>
      </c>
      <c r="F24" s="823">
        <f t="shared" si="9"/>
        <v>0</v>
      </c>
      <c r="G24" s="823">
        <f t="shared" si="9"/>
        <v>0</v>
      </c>
      <c r="H24" s="823">
        <f t="shared" si="9"/>
        <v>0</v>
      </c>
      <c r="I24" s="823">
        <f t="shared" si="9"/>
        <v>0</v>
      </c>
      <c r="J24" s="823">
        <f t="shared" si="9"/>
        <v>0</v>
      </c>
      <c r="K24" s="823">
        <f t="shared" si="9"/>
        <v>0</v>
      </c>
      <c r="L24" s="823">
        <f t="shared" si="9"/>
        <v>84419</v>
      </c>
      <c r="M24" s="1017">
        <f t="shared" si="26"/>
        <v>84419</v>
      </c>
      <c r="N24" s="786">
        <f t="shared" si="10"/>
        <v>0</v>
      </c>
      <c r="O24" s="822">
        <f t="shared" si="11"/>
        <v>0</v>
      </c>
      <c r="P24" s="827">
        <v>0</v>
      </c>
      <c r="Q24" s="827">
        <v>0</v>
      </c>
      <c r="R24" s="828">
        <v>0</v>
      </c>
      <c r="S24" s="828">
        <v>0</v>
      </c>
      <c r="T24" s="828">
        <v>0</v>
      </c>
      <c r="U24" s="828">
        <v>0</v>
      </c>
      <c r="V24" s="828">
        <v>0</v>
      </c>
      <c r="W24" s="828">
        <v>0</v>
      </c>
      <c r="X24" s="1021">
        <f t="shared" si="27"/>
        <v>0</v>
      </c>
      <c r="Y24" s="786">
        <f t="shared" si="12"/>
        <v>0</v>
      </c>
      <c r="Z24" s="822">
        <f t="shared" si="13"/>
        <v>0</v>
      </c>
      <c r="AA24" s="827">
        <v>0</v>
      </c>
      <c r="AB24" s="827">
        <v>0</v>
      </c>
      <c r="AC24" s="828">
        <v>0</v>
      </c>
      <c r="AD24" s="828">
        <v>0</v>
      </c>
      <c r="AE24" s="828">
        <v>0</v>
      </c>
      <c r="AF24" s="828">
        <v>0</v>
      </c>
      <c r="AG24" s="828">
        <v>0</v>
      </c>
      <c r="AH24" s="828">
        <v>0</v>
      </c>
      <c r="AI24" s="1021">
        <f t="shared" si="28"/>
        <v>0</v>
      </c>
      <c r="AJ24" s="786">
        <f t="shared" si="14"/>
        <v>0</v>
      </c>
      <c r="AK24" s="822">
        <f t="shared" si="15"/>
        <v>0</v>
      </c>
      <c r="AL24" s="827">
        <v>0</v>
      </c>
      <c r="AM24" s="827">
        <v>0</v>
      </c>
      <c r="AN24" s="828">
        <v>0</v>
      </c>
      <c r="AO24" s="828">
        <v>0</v>
      </c>
      <c r="AP24" s="828">
        <v>0</v>
      </c>
      <c r="AQ24" s="828">
        <v>0</v>
      </c>
      <c r="AR24" s="828">
        <v>0</v>
      </c>
      <c r="AS24" s="828">
        <v>0</v>
      </c>
      <c r="AT24" s="1021">
        <f t="shared" si="29"/>
        <v>0</v>
      </c>
      <c r="AU24" s="786">
        <f t="shared" si="16"/>
        <v>0</v>
      </c>
      <c r="AV24" s="822">
        <f t="shared" si="17"/>
        <v>0</v>
      </c>
      <c r="AW24" s="827"/>
      <c r="AX24" s="827">
        <v>0</v>
      </c>
      <c r="AY24" s="828"/>
      <c r="AZ24" s="828">
        <v>0</v>
      </c>
      <c r="BA24" s="828">
        <v>0</v>
      </c>
      <c r="BB24" s="828"/>
      <c r="BC24" s="828"/>
      <c r="BD24" s="828"/>
      <c r="BE24" s="1021">
        <f t="shared" si="30"/>
        <v>0</v>
      </c>
      <c r="BF24" s="786">
        <f t="shared" si="18"/>
        <v>84419</v>
      </c>
      <c r="BG24" s="822">
        <f t="shared" si="19"/>
        <v>0</v>
      </c>
      <c r="BH24" s="827">
        <v>0</v>
      </c>
      <c r="BI24" s="827">
        <v>0</v>
      </c>
      <c r="BJ24" s="828">
        <v>0</v>
      </c>
      <c r="BK24" s="828">
        <v>0</v>
      </c>
      <c r="BL24" s="828">
        <v>0</v>
      </c>
      <c r="BM24" s="828">
        <v>0</v>
      </c>
      <c r="BN24" s="828">
        <v>0</v>
      </c>
      <c r="BO24" s="828">
        <v>84419</v>
      </c>
      <c r="BP24" s="1021">
        <f t="shared" si="31"/>
        <v>84419</v>
      </c>
      <c r="BQ24" s="786">
        <f t="shared" si="20"/>
        <v>0</v>
      </c>
      <c r="BR24" s="822">
        <f t="shared" si="21"/>
        <v>0</v>
      </c>
      <c r="BS24" s="827">
        <v>0</v>
      </c>
      <c r="BT24" s="827">
        <v>0</v>
      </c>
      <c r="BU24" s="828">
        <v>0</v>
      </c>
      <c r="BV24" s="828">
        <v>0</v>
      </c>
      <c r="BW24" s="828">
        <v>0</v>
      </c>
      <c r="BX24" s="828">
        <v>0</v>
      </c>
      <c r="BY24" s="828">
        <v>0</v>
      </c>
      <c r="BZ24" s="828">
        <v>0</v>
      </c>
      <c r="CA24" s="1021">
        <f t="shared" si="32"/>
        <v>0</v>
      </c>
      <c r="CB24" s="786">
        <f t="shared" si="22"/>
        <v>0</v>
      </c>
      <c r="CC24" s="822">
        <f t="shared" si="23"/>
        <v>0</v>
      </c>
      <c r="CD24" s="827"/>
      <c r="CE24" s="827"/>
      <c r="CF24" s="828"/>
      <c r="CG24" s="828">
        <v>0</v>
      </c>
      <c r="CH24" s="828"/>
      <c r="CI24" s="828"/>
      <c r="CJ24" s="828"/>
      <c r="CK24" s="828"/>
      <c r="CL24" s="1021">
        <f t="shared" si="33"/>
        <v>0</v>
      </c>
      <c r="CM24" s="786">
        <f t="shared" si="24"/>
        <v>0</v>
      </c>
      <c r="CN24" s="822">
        <f t="shared" si="25"/>
        <v>0</v>
      </c>
      <c r="CO24" s="827">
        <v>0</v>
      </c>
      <c r="CP24" s="827">
        <v>0</v>
      </c>
      <c r="CQ24" s="828">
        <v>0</v>
      </c>
      <c r="CR24" s="828">
        <v>0</v>
      </c>
      <c r="CS24" s="828">
        <v>0</v>
      </c>
      <c r="CT24" s="828">
        <v>0</v>
      </c>
      <c r="CU24" s="828">
        <v>0</v>
      </c>
      <c r="CV24" s="1028">
        <v>0</v>
      </c>
      <c r="CW24" s="1034">
        <f t="shared" si="34"/>
        <v>0</v>
      </c>
      <c r="CX24" s="821"/>
      <c r="CY24" s="821"/>
      <c r="CZ24" s="821"/>
      <c r="DA24" s="821"/>
      <c r="DB24" s="821"/>
      <c r="DC24" s="821"/>
      <c r="DD24" s="821"/>
      <c r="DE24" s="821"/>
      <c r="DF24" s="821"/>
      <c r="DG24" s="821"/>
      <c r="DH24" s="821"/>
      <c r="DI24" s="821"/>
      <c r="DJ24" s="821"/>
      <c r="DK24" s="398" t="e">
        <f>'03'!#REF!+'04'!#REF!</f>
        <v>#REF!</v>
      </c>
      <c r="DL24" s="398" t="e">
        <f>#REF!-DK24</f>
        <v>#REF!</v>
      </c>
      <c r="DM24" s="398" t="e">
        <f>'07'!#REF!</f>
        <v>#REF!</v>
      </c>
      <c r="DN24" s="398" t="e">
        <f>#REF!-DM24</f>
        <v>#REF!</v>
      </c>
      <c r="DO24" s="388"/>
      <c r="DP24" s="388"/>
    </row>
    <row r="25" spans="1:120" s="457" customFormat="1" ht="16.5" customHeight="1">
      <c r="A25" s="479" t="s">
        <v>183</v>
      </c>
      <c r="B25" s="416" t="s">
        <v>148</v>
      </c>
      <c r="C25" s="786">
        <f t="shared" si="3"/>
        <v>211848</v>
      </c>
      <c r="D25" s="822">
        <f t="shared" si="4"/>
        <v>14842</v>
      </c>
      <c r="E25" s="823">
        <f t="shared" si="9"/>
        <v>14842</v>
      </c>
      <c r="F25" s="823">
        <f t="shared" si="9"/>
        <v>0</v>
      </c>
      <c r="G25" s="823">
        <f t="shared" si="9"/>
        <v>0</v>
      </c>
      <c r="H25" s="823">
        <f t="shared" si="9"/>
        <v>0</v>
      </c>
      <c r="I25" s="823">
        <f t="shared" si="9"/>
        <v>0</v>
      </c>
      <c r="J25" s="823">
        <f t="shared" si="9"/>
        <v>0</v>
      </c>
      <c r="K25" s="823">
        <f t="shared" si="9"/>
        <v>0</v>
      </c>
      <c r="L25" s="823">
        <f t="shared" si="9"/>
        <v>197006</v>
      </c>
      <c r="M25" s="1017">
        <f t="shared" si="26"/>
        <v>197006</v>
      </c>
      <c r="N25" s="786">
        <f t="shared" si="10"/>
        <v>0</v>
      </c>
      <c r="O25" s="822">
        <f t="shared" si="11"/>
        <v>0</v>
      </c>
      <c r="P25" s="825">
        <v>0</v>
      </c>
      <c r="Q25" s="825">
        <v>0</v>
      </c>
      <c r="R25" s="826">
        <v>0</v>
      </c>
      <c r="S25" s="826">
        <v>0</v>
      </c>
      <c r="T25" s="826">
        <v>0</v>
      </c>
      <c r="U25" s="826">
        <v>0</v>
      </c>
      <c r="V25" s="826">
        <v>0</v>
      </c>
      <c r="W25" s="826">
        <v>0</v>
      </c>
      <c r="X25" s="1021">
        <f t="shared" si="27"/>
        <v>0</v>
      </c>
      <c r="Y25" s="786">
        <f t="shared" si="12"/>
        <v>0</v>
      </c>
      <c r="Z25" s="822">
        <f t="shared" si="13"/>
        <v>0</v>
      </c>
      <c r="AA25" s="825">
        <v>0</v>
      </c>
      <c r="AB25" s="825">
        <v>0</v>
      </c>
      <c r="AC25" s="826">
        <v>0</v>
      </c>
      <c r="AD25" s="826">
        <v>0</v>
      </c>
      <c r="AE25" s="826">
        <v>0</v>
      </c>
      <c r="AF25" s="826">
        <v>0</v>
      </c>
      <c r="AG25" s="826">
        <v>0</v>
      </c>
      <c r="AH25" s="826">
        <v>0</v>
      </c>
      <c r="AI25" s="1021">
        <f t="shared" si="28"/>
        <v>0</v>
      </c>
      <c r="AJ25" s="786">
        <f t="shared" si="14"/>
        <v>0</v>
      </c>
      <c r="AK25" s="822">
        <f t="shared" si="15"/>
        <v>0</v>
      </c>
      <c r="AL25" s="825">
        <v>0</v>
      </c>
      <c r="AM25" s="825">
        <v>0</v>
      </c>
      <c r="AN25" s="826">
        <v>0</v>
      </c>
      <c r="AO25" s="826">
        <v>0</v>
      </c>
      <c r="AP25" s="826">
        <v>0</v>
      </c>
      <c r="AQ25" s="826">
        <v>0</v>
      </c>
      <c r="AR25" s="826">
        <v>0</v>
      </c>
      <c r="AS25" s="826">
        <v>0</v>
      </c>
      <c r="AT25" s="1021">
        <f t="shared" si="29"/>
        <v>0</v>
      </c>
      <c r="AU25" s="786">
        <f t="shared" si="16"/>
        <v>0</v>
      </c>
      <c r="AV25" s="822">
        <f t="shared" si="17"/>
        <v>0</v>
      </c>
      <c r="AW25" s="825"/>
      <c r="AX25" s="825">
        <v>0</v>
      </c>
      <c r="AY25" s="826"/>
      <c r="AZ25" s="826"/>
      <c r="BA25" s="826"/>
      <c r="BB25" s="826"/>
      <c r="BC25" s="826"/>
      <c r="BD25" s="826"/>
      <c r="BE25" s="1021">
        <f t="shared" si="30"/>
        <v>0</v>
      </c>
      <c r="BF25" s="786">
        <f t="shared" si="18"/>
        <v>0</v>
      </c>
      <c r="BG25" s="822">
        <f t="shared" si="19"/>
        <v>0</v>
      </c>
      <c r="BH25" s="825">
        <v>0</v>
      </c>
      <c r="BI25" s="825">
        <v>0</v>
      </c>
      <c r="BJ25" s="826">
        <v>0</v>
      </c>
      <c r="BK25" s="826">
        <v>0</v>
      </c>
      <c r="BL25" s="826">
        <v>0</v>
      </c>
      <c r="BM25" s="826">
        <v>0</v>
      </c>
      <c r="BN25" s="826">
        <v>0</v>
      </c>
      <c r="BO25" s="826">
        <v>0</v>
      </c>
      <c r="BP25" s="1021">
        <f t="shared" si="31"/>
        <v>0</v>
      </c>
      <c r="BQ25" s="786">
        <f t="shared" si="20"/>
        <v>0</v>
      </c>
      <c r="BR25" s="822">
        <f t="shared" si="21"/>
        <v>0</v>
      </c>
      <c r="BS25" s="825">
        <v>0</v>
      </c>
      <c r="BT25" s="825">
        <v>0</v>
      </c>
      <c r="BU25" s="826">
        <v>0</v>
      </c>
      <c r="BV25" s="826">
        <v>0</v>
      </c>
      <c r="BW25" s="826">
        <v>0</v>
      </c>
      <c r="BX25" s="826">
        <v>0</v>
      </c>
      <c r="BY25" s="826">
        <v>0</v>
      </c>
      <c r="BZ25" s="826">
        <v>0</v>
      </c>
      <c r="CA25" s="1021">
        <f t="shared" si="32"/>
        <v>0</v>
      </c>
      <c r="CB25" s="786">
        <f t="shared" si="22"/>
        <v>211848</v>
      </c>
      <c r="CC25" s="822">
        <f t="shared" si="23"/>
        <v>14842</v>
      </c>
      <c r="CD25" s="825">
        <v>14842</v>
      </c>
      <c r="CE25" s="825"/>
      <c r="CF25" s="826"/>
      <c r="CG25" s="826"/>
      <c r="CH25" s="826"/>
      <c r="CI25" s="826"/>
      <c r="CJ25" s="826">
        <v>0</v>
      </c>
      <c r="CK25" s="826">
        <v>197006</v>
      </c>
      <c r="CL25" s="1021">
        <f t="shared" si="33"/>
        <v>197006</v>
      </c>
      <c r="CM25" s="786">
        <f t="shared" si="24"/>
        <v>0</v>
      </c>
      <c r="CN25" s="822">
        <f t="shared" si="25"/>
        <v>0</v>
      </c>
      <c r="CO25" s="825">
        <v>0</v>
      </c>
      <c r="CP25" s="825">
        <v>0</v>
      </c>
      <c r="CQ25" s="826">
        <v>0</v>
      </c>
      <c r="CR25" s="826">
        <v>0</v>
      </c>
      <c r="CS25" s="826">
        <v>0</v>
      </c>
      <c r="CT25" s="826">
        <v>0</v>
      </c>
      <c r="CU25" s="826">
        <v>0</v>
      </c>
      <c r="CV25" s="1026">
        <v>0</v>
      </c>
      <c r="CW25" s="1034">
        <f t="shared" si="34"/>
        <v>0</v>
      </c>
      <c r="CX25" s="821"/>
      <c r="CY25" s="821"/>
      <c r="CZ25" s="821"/>
      <c r="DA25" s="821"/>
      <c r="DB25" s="821"/>
      <c r="DC25" s="821"/>
      <c r="DD25" s="821"/>
      <c r="DE25" s="821"/>
      <c r="DF25" s="821"/>
      <c r="DG25" s="821"/>
      <c r="DH25" s="821"/>
      <c r="DI25" s="821"/>
      <c r="DJ25" s="821"/>
      <c r="DK25" s="398" t="e">
        <f>'03'!#REF!+'04'!#REF!</f>
        <v>#REF!</v>
      </c>
      <c r="DL25" s="398" t="e">
        <f>#REF!-DK25</f>
        <v>#REF!</v>
      </c>
      <c r="DM25" s="398" t="e">
        <f>'07'!#REF!</f>
        <v>#REF!</v>
      </c>
      <c r="DN25" s="398" t="e">
        <f>#REF!-DM25</f>
        <v>#REF!</v>
      </c>
      <c r="DO25" s="388"/>
      <c r="DP25" s="388"/>
    </row>
    <row r="26" spans="1:120" s="457" customFormat="1" ht="16.5" customHeight="1">
      <c r="A26" s="480" t="s">
        <v>52</v>
      </c>
      <c r="B26" s="393" t="s">
        <v>149</v>
      </c>
      <c r="C26" s="786">
        <f t="shared" si="3"/>
        <v>309456037</v>
      </c>
      <c r="D26" s="822">
        <f t="shared" si="4"/>
        <v>9843762</v>
      </c>
      <c r="E26" s="823">
        <f>P26+AA26+AL26+AW26+BH26+BS26+CD26+CO26</f>
        <v>6410459</v>
      </c>
      <c r="F26" s="825"/>
      <c r="G26" s="823">
        <f aca="true" t="shared" si="35" ref="G26:L26">R26+AC26+AN26+AY26+BJ26+BU26+CF26+CQ26</f>
        <v>2243785</v>
      </c>
      <c r="H26" s="823">
        <f t="shared" si="35"/>
        <v>838237</v>
      </c>
      <c r="I26" s="823">
        <f t="shared" si="35"/>
        <v>351281</v>
      </c>
      <c r="J26" s="823">
        <f t="shared" si="35"/>
        <v>0</v>
      </c>
      <c r="K26" s="823">
        <f t="shared" si="35"/>
        <v>216588658</v>
      </c>
      <c r="L26" s="823">
        <f t="shared" si="35"/>
        <v>83023617</v>
      </c>
      <c r="M26" s="1017">
        <f t="shared" si="26"/>
        <v>299612275</v>
      </c>
      <c r="N26" s="786">
        <f t="shared" si="10"/>
        <v>18462464</v>
      </c>
      <c r="O26" s="822">
        <f t="shared" si="11"/>
        <v>636069</v>
      </c>
      <c r="P26" s="825">
        <v>460169</v>
      </c>
      <c r="Q26" s="825">
        <v>0</v>
      </c>
      <c r="R26" s="826">
        <v>49300</v>
      </c>
      <c r="S26" s="826">
        <v>126600</v>
      </c>
      <c r="T26" s="826">
        <v>0</v>
      </c>
      <c r="U26" s="826">
        <v>0</v>
      </c>
      <c r="V26" s="826">
        <v>10605535</v>
      </c>
      <c r="W26" s="826">
        <v>7220860</v>
      </c>
      <c r="X26" s="1021">
        <f t="shared" si="27"/>
        <v>17826395</v>
      </c>
      <c r="Y26" s="786">
        <f t="shared" si="12"/>
        <v>115214164</v>
      </c>
      <c r="Z26" s="822">
        <f t="shared" si="13"/>
        <v>892869</v>
      </c>
      <c r="AA26" s="825">
        <v>668761</v>
      </c>
      <c r="AB26" s="825">
        <v>0</v>
      </c>
      <c r="AC26" s="826">
        <v>143099</v>
      </c>
      <c r="AD26" s="826">
        <v>81009</v>
      </c>
      <c r="AE26" s="826">
        <v>0</v>
      </c>
      <c r="AF26" s="826">
        <v>0</v>
      </c>
      <c r="AG26" s="826">
        <v>100613173</v>
      </c>
      <c r="AH26" s="826">
        <v>13708122</v>
      </c>
      <c r="AI26" s="1035">
        <f t="shared" si="28"/>
        <v>114321295</v>
      </c>
      <c r="AJ26" s="786">
        <f t="shared" si="14"/>
        <v>50029723</v>
      </c>
      <c r="AK26" s="822">
        <f t="shared" si="15"/>
        <v>609982</v>
      </c>
      <c r="AL26" s="825">
        <v>562047</v>
      </c>
      <c r="AM26" s="825">
        <v>0</v>
      </c>
      <c r="AN26" s="826">
        <v>13000</v>
      </c>
      <c r="AO26" s="826">
        <v>34935</v>
      </c>
      <c r="AP26" s="826">
        <v>0</v>
      </c>
      <c r="AQ26" s="826">
        <v>0</v>
      </c>
      <c r="AR26" s="826">
        <v>40123104</v>
      </c>
      <c r="AS26" s="826">
        <v>9296637</v>
      </c>
      <c r="AT26" s="1021">
        <f t="shared" si="29"/>
        <v>49419741</v>
      </c>
      <c r="AU26" s="786">
        <f t="shared" si="16"/>
        <v>14677676</v>
      </c>
      <c r="AV26" s="822">
        <f t="shared" si="17"/>
        <v>576863</v>
      </c>
      <c r="AW26" s="825">
        <v>160182</v>
      </c>
      <c r="AX26" s="825">
        <v>0</v>
      </c>
      <c r="AY26" s="826">
        <v>33400</v>
      </c>
      <c r="AZ26" s="826">
        <v>32000</v>
      </c>
      <c r="BA26" s="826">
        <v>351281</v>
      </c>
      <c r="BB26" s="826"/>
      <c r="BC26" s="826">
        <v>1414810</v>
      </c>
      <c r="BD26" s="824">
        <v>12686003</v>
      </c>
      <c r="BE26" s="1035">
        <f t="shared" si="30"/>
        <v>14100813</v>
      </c>
      <c r="BF26" s="786">
        <f t="shared" si="18"/>
        <v>68881144</v>
      </c>
      <c r="BG26" s="822">
        <f t="shared" si="19"/>
        <v>1162910</v>
      </c>
      <c r="BH26" s="825">
        <v>965936</v>
      </c>
      <c r="BI26" s="825">
        <v>0</v>
      </c>
      <c r="BJ26" s="826">
        <v>0</v>
      </c>
      <c r="BK26" s="826">
        <v>196974</v>
      </c>
      <c r="BL26" s="826">
        <v>0</v>
      </c>
      <c r="BM26" s="826">
        <v>0</v>
      </c>
      <c r="BN26" s="826">
        <v>44024650</v>
      </c>
      <c r="BO26" s="826">
        <v>23693584</v>
      </c>
      <c r="BP26" s="1021">
        <f t="shared" si="31"/>
        <v>67718234</v>
      </c>
      <c r="BQ26" s="786">
        <f t="shared" si="20"/>
        <v>17755482</v>
      </c>
      <c r="BR26" s="822">
        <f t="shared" si="21"/>
        <v>646706</v>
      </c>
      <c r="BS26" s="825">
        <v>413718</v>
      </c>
      <c r="BT26" s="825"/>
      <c r="BU26" s="826">
        <v>36552</v>
      </c>
      <c r="BV26" s="826">
        <v>196436</v>
      </c>
      <c r="BW26" s="826">
        <v>0</v>
      </c>
      <c r="BX26" s="826">
        <v>0</v>
      </c>
      <c r="BY26" s="826">
        <v>7059767</v>
      </c>
      <c r="BZ26" s="826">
        <v>10049009</v>
      </c>
      <c r="CA26" s="1021">
        <f t="shared" si="32"/>
        <v>17108776</v>
      </c>
      <c r="CB26" s="786">
        <f t="shared" si="22"/>
        <v>7738865</v>
      </c>
      <c r="CC26" s="822">
        <f t="shared" si="23"/>
        <v>824960</v>
      </c>
      <c r="CD26" s="825">
        <v>533412</v>
      </c>
      <c r="CE26" s="825"/>
      <c r="CF26" s="826">
        <v>277848</v>
      </c>
      <c r="CG26" s="826">
        <v>13700</v>
      </c>
      <c r="CH26" s="826">
        <v>0</v>
      </c>
      <c r="CI26" s="826">
        <v>0</v>
      </c>
      <c r="CJ26" s="826">
        <v>2616982</v>
      </c>
      <c r="CK26" s="826">
        <v>4296923</v>
      </c>
      <c r="CL26" s="1021">
        <f t="shared" si="33"/>
        <v>6913905</v>
      </c>
      <c r="CM26" s="786">
        <f t="shared" si="24"/>
        <v>16696519</v>
      </c>
      <c r="CN26" s="822">
        <f t="shared" si="25"/>
        <v>4493403</v>
      </c>
      <c r="CO26" s="825">
        <v>2646234</v>
      </c>
      <c r="CP26" s="825">
        <v>0</v>
      </c>
      <c r="CQ26" s="824">
        <v>1690586</v>
      </c>
      <c r="CR26" s="824">
        <v>156583</v>
      </c>
      <c r="CS26" s="826">
        <v>0</v>
      </c>
      <c r="CT26" s="826">
        <v>0</v>
      </c>
      <c r="CU26" s="826">
        <v>10130637</v>
      </c>
      <c r="CV26" s="1026">
        <v>2072479</v>
      </c>
      <c r="CW26" s="1034">
        <f t="shared" si="34"/>
        <v>12203116</v>
      </c>
      <c r="CX26" s="821"/>
      <c r="CY26" s="821"/>
      <c r="CZ26" s="821"/>
      <c r="DA26" s="821"/>
      <c r="DB26" s="821"/>
      <c r="DC26" s="821"/>
      <c r="DD26" s="821"/>
      <c r="DE26" s="821"/>
      <c r="DF26" s="821"/>
      <c r="DG26" s="821"/>
      <c r="DH26" s="821"/>
      <c r="DI26" s="821"/>
      <c r="DJ26" s="821"/>
      <c r="DK26" s="397" t="e">
        <f>'03'!#REF!+'04'!#REF!</f>
        <v>#REF!</v>
      </c>
      <c r="DL26" s="397" t="e">
        <f>#REF!-DK26</f>
        <v>#REF!</v>
      </c>
      <c r="DM26" s="397" t="e">
        <f>'07'!#REF!</f>
        <v>#REF!</v>
      </c>
      <c r="DN26" s="397" t="e">
        <f>#REF!-DM26</f>
        <v>#REF!</v>
      </c>
      <c r="DO26" s="388"/>
      <c r="DP26" s="388"/>
    </row>
    <row r="27" spans="1:120" s="457" customFormat="1" ht="21.75" customHeight="1">
      <c r="A27" s="497" t="s">
        <v>533</v>
      </c>
      <c r="B27" s="970" t="s">
        <v>200</v>
      </c>
      <c r="C27" s="829">
        <f>(C18+C19+C20)/C17*100</f>
        <v>17.810655955080783</v>
      </c>
      <c r="D27" s="829">
        <f>(D18+D19+D20)/D17*100</f>
        <v>42.77387826240896</v>
      </c>
      <c r="E27" s="829">
        <f aca="true" t="shared" si="36" ref="E27:M27">(E18+E19+E20)/E17*100</f>
        <v>24.550721573898926</v>
      </c>
      <c r="F27" s="829" t="e">
        <f t="shared" si="36"/>
        <v>#DIV/0!</v>
      </c>
      <c r="G27" s="829">
        <f t="shared" si="36"/>
        <v>15.006229172786112</v>
      </c>
      <c r="H27" s="829">
        <f t="shared" si="36"/>
        <v>57.271304441301794</v>
      </c>
      <c r="I27" s="829">
        <f t="shared" si="36"/>
        <v>0</v>
      </c>
      <c r="J27" s="829">
        <f t="shared" si="36"/>
        <v>89.88277121342136</v>
      </c>
      <c r="K27" s="829">
        <f t="shared" si="36"/>
        <v>16.909590168942234</v>
      </c>
      <c r="L27" s="829">
        <f t="shared" si="36"/>
        <v>17.16193089465314</v>
      </c>
      <c r="M27" s="829">
        <f t="shared" si="36"/>
        <v>16.983865028709356</v>
      </c>
      <c r="N27" s="829">
        <f aca="true" t="shared" si="37" ref="N27:BU27">(N18+N19+N20)/N17*100</f>
        <v>32.14183716365122</v>
      </c>
      <c r="O27" s="829">
        <f t="shared" si="37"/>
        <v>22.907959694326095</v>
      </c>
      <c r="P27" s="829">
        <f t="shared" si="37"/>
        <v>11.15404844372222</v>
      </c>
      <c r="Q27" s="829" t="e">
        <f t="shared" si="37"/>
        <v>#DIV/0!</v>
      </c>
      <c r="R27" s="829" t="e">
        <f t="shared" si="37"/>
        <v>#DIV/0!</v>
      </c>
      <c r="S27" s="829">
        <f t="shared" si="37"/>
        <v>8.663991865905572</v>
      </c>
      <c r="T27" s="829" t="e">
        <f t="shared" si="37"/>
        <v>#DIV/0!</v>
      </c>
      <c r="U27" s="829">
        <f t="shared" si="37"/>
        <v>99.39760563023293</v>
      </c>
      <c r="V27" s="829">
        <f t="shared" si="37"/>
        <v>33.82784956898856</v>
      </c>
      <c r="W27" s="829">
        <f t="shared" si="37"/>
        <v>32.45173704205018</v>
      </c>
      <c r="X27" s="1019"/>
      <c r="Y27" s="829">
        <f t="shared" si="37"/>
        <v>11.760983495513774</v>
      </c>
      <c r="Z27" s="829">
        <f t="shared" si="37"/>
        <v>46.95858212838762</v>
      </c>
      <c r="AA27" s="829">
        <f t="shared" si="37"/>
        <v>21.522431410753782</v>
      </c>
      <c r="AB27" s="829" t="e">
        <f t="shared" si="37"/>
        <v>#DIV/0!</v>
      </c>
      <c r="AC27" s="829">
        <f t="shared" si="37"/>
        <v>27.739629822337196</v>
      </c>
      <c r="AD27" s="829">
        <f t="shared" si="37"/>
        <v>93.73933962357164</v>
      </c>
      <c r="AE27" s="829">
        <f t="shared" si="37"/>
        <v>0</v>
      </c>
      <c r="AF27" s="829">
        <f t="shared" si="37"/>
        <v>78.66190574171564</v>
      </c>
      <c r="AG27" s="829">
        <f t="shared" si="37"/>
        <v>9.707352775318213</v>
      </c>
      <c r="AH27" s="829">
        <f t="shared" si="37"/>
        <v>16.696085998882904</v>
      </c>
      <c r="AI27" s="1019"/>
      <c r="AJ27" s="829">
        <f t="shared" si="37"/>
        <v>35.29102638406205</v>
      </c>
      <c r="AK27" s="829">
        <f t="shared" si="37"/>
        <v>44.74640629237862</v>
      </c>
      <c r="AL27" s="829">
        <f t="shared" si="37"/>
        <v>28.061684232283145</v>
      </c>
      <c r="AM27" s="829" t="e">
        <f t="shared" si="37"/>
        <v>#DIV/0!</v>
      </c>
      <c r="AN27" s="829">
        <f t="shared" si="37"/>
        <v>1.8433179723502304</v>
      </c>
      <c r="AO27" s="829">
        <f t="shared" si="37"/>
        <v>3.0848329048843186</v>
      </c>
      <c r="AP27" s="829" t="e">
        <f t="shared" si="37"/>
        <v>#DIV/0!</v>
      </c>
      <c r="AQ27" s="829">
        <f t="shared" si="37"/>
        <v>97.46872307933276</v>
      </c>
      <c r="AR27" s="829">
        <f t="shared" si="37"/>
        <v>42.600890041992756</v>
      </c>
      <c r="AS27" s="829">
        <f t="shared" si="37"/>
        <v>11.148680275041919</v>
      </c>
      <c r="AT27" s="829"/>
      <c r="AU27" s="829">
        <f t="shared" si="37"/>
        <v>36.453252513123346</v>
      </c>
      <c r="AV27" s="829">
        <f t="shared" si="37"/>
        <v>71.43438329375611</v>
      </c>
      <c r="AW27" s="829">
        <f t="shared" si="37"/>
        <v>52.30656559206953</v>
      </c>
      <c r="AX27" s="829" t="e">
        <f t="shared" si="37"/>
        <v>#DIV/0!</v>
      </c>
      <c r="AY27" s="829">
        <f t="shared" si="37"/>
        <v>4.444444444444445</v>
      </c>
      <c r="AZ27" s="829">
        <f t="shared" si="37"/>
        <v>100</v>
      </c>
      <c r="BA27" s="829">
        <f t="shared" si="37"/>
        <v>0</v>
      </c>
      <c r="BB27" s="829">
        <f t="shared" si="37"/>
        <v>98.93563133967353</v>
      </c>
      <c r="BC27" s="829">
        <f t="shared" si="37"/>
        <v>36.84783949832395</v>
      </c>
      <c r="BD27" s="829">
        <f t="shared" si="37"/>
        <v>32.13008440592688</v>
      </c>
      <c r="BE27" s="829"/>
      <c r="BF27" s="829">
        <f t="shared" si="37"/>
        <v>19.937482958575757</v>
      </c>
      <c r="BG27" s="829">
        <f t="shared" si="37"/>
        <v>38.93762819493956</v>
      </c>
      <c r="BH27" s="829">
        <f t="shared" si="37"/>
        <v>40.62532260617615</v>
      </c>
      <c r="BI27" s="829" t="e">
        <f t="shared" si="37"/>
        <v>#DIV/0!</v>
      </c>
      <c r="BJ27" s="829">
        <f t="shared" si="37"/>
        <v>0.038881861352466664</v>
      </c>
      <c r="BK27" s="829">
        <f t="shared" si="37"/>
        <v>6.177612030804681</v>
      </c>
      <c r="BL27" s="829" t="e">
        <f t="shared" si="37"/>
        <v>#DIV/0!</v>
      </c>
      <c r="BM27" s="829">
        <f t="shared" si="37"/>
        <v>87.98245162906035</v>
      </c>
      <c r="BN27" s="829">
        <f t="shared" si="37"/>
        <v>24.337096112400207</v>
      </c>
      <c r="BO27" s="829">
        <f t="shared" si="37"/>
        <v>13.693971724917414</v>
      </c>
      <c r="BP27" s="829"/>
      <c r="BQ27" s="829">
        <f t="shared" si="37"/>
        <v>13.568767555361092</v>
      </c>
      <c r="BR27" s="829">
        <f t="shared" si="37"/>
        <v>41.639491432079</v>
      </c>
      <c r="BS27" s="829">
        <f t="shared" si="37"/>
        <v>20.377028634826118</v>
      </c>
      <c r="BT27" s="829" t="e">
        <f t="shared" si="37"/>
        <v>#DIV/0!</v>
      </c>
      <c r="BU27" s="829">
        <f t="shared" si="37"/>
        <v>77.80082987551867</v>
      </c>
      <c r="BV27" s="829">
        <f aca="true" t="shared" si="38" ref="BV27:CV27">(BV18+BV19+BV20)/BV17*100</f>
        <v>97.16903363142133</v>
      </c>
      <c r="BW27" s="829" t="e">
        <f t="shared" si="38"/>
        <v>#DIV/0!</v>
      </c>
      <c r="BX27" s="829">
        <f t="shared" si="38"/>
        <v>91.03813273373135</v>
      </c>
      <c r="BY27" s="829">
        <f t="shared" si="38"/>
        <v>4.425744959464281</v>
      </c>
      <c r="BZ27" s="829">
        <f t="shared" si="38"/>
        <v>26.651514221974796</v>
      </c>
      <c r="CA27" s="829"/>
      <c r="CB27" s="829">
        <f t="shared" si="38"/>
        <v>44.023383935719636</v>
      </c>
      <c r="CC27" s="829">
        <f t="shared" si="38"/>
        <v>43.24807551713757</v>
      </c>
      <c r="CD27" s="829">
        <f t="shared" si="38"/>
        <v>24.345093700392397</v>
      </c>
      <c r="CE27" s="829" t="e">
        <f t="shared" si="38"/>
        <v>#DIV/0!</v>
      </c>
      <c r="CF27" s="829">
        <f t="shared" si="38"/>
        <v>19.053360298693217</v>
      </c>
      <c r="CG27" s="829">
        <f t="shared" si="38"/>
        <v>23.89784128914564</v>
      </c>
      <c r="CH27" s="829" t="e">
        <f t="shared" si="38"/>
        <v>#DIV/0!</v>
      </c>
      <c r="CI27" s="829">
        <f t="shared" si="38"/>
        <v>92.413879200115</v>
      </c>
      <c r="CJ27" s="829">
        <f t="shared" si="38"/>
        <v>48.14437236630925</v>
      </c>
      <c r="CK27" s="829">
        <f t="shared" si="38"/>
        <v>38.50946414460793</v>
      </c>
      <c r="CL27" s="829"/>
      <c r="CM27" s="829">
        <f t="shared" si="38"/>
        <v>7.027721217991675</v>
      </c>
      <c r="CN27" s="829">
        <f t="shared" si="38"/>
        <v>32.658620717313454</v>
      </c>
      <c r="CO27" s="829">
        <f t="shared" si="38"/>
        <v>16.88753719298631</v>
      </c>
      <c r="CP27" s="829" t="e">
        <f t="shared" si="38"/>
        <v>#DIV/0!</v>
      </c>
      <c r="CQ27" s="829">
        <f>(CQ18+CQ19+CQ20)/CQ17*100</f>
        <v>26.868144077897416</v>
      </c>
      <c r="CR27" s="829">
        <f t="shared" si="38"/>
        <v>0.1649593375233005</v>
      </c>
      <c r="CS27" s="829" t="e">
        <f t="shared" si="38"/>
        <v>#DIV/0!</v>
      </c>
      <c r="CT27" s="829">
        <f t="shared" si="38"/>
        <v>97.01581245921389</v>
      </c>
      <c r="CU27" s="829">
        <f t="shared" si="38"/>
        <v>3.83273874230452</v>
      </c>
      <c r="CV27" s="1029">
        <f t="shared" si="38"/>
        <v>6.592829069092312</v>
      </c>
      <c r="CW27" s="1033"/>
      <c r="CX27" s="830"/>
      <c r="CY27" s="830"/>
      <c r="CZ27" s="830"/>
      <c r="DA27" s="830"/>
      <c r="DB27" s="830"/>
      <c r="DC27" s="830"/>
      <c r="DD27" s="830"/>
      <c r="DE27" s="830"/>
      <c r="DF27" s="830"/>
      <c r="DG27" s="830"/>
      <c r="DH27" s="830"/>
      <c r="DI27" s="830"/>
      <c r="DJ27" s="830"/>
      <c r="DK27" s="411"/>
      <c r="DL27" s="459"/>
      <c r="DM27" s="459"/>
      <c r="DN27" s="459"/>
      <c r="DO27" s="388"/>
      <c r="DP27" s="388"/>
    </row>
    <row r="28" spans="1:120" s="457" customFormat="1" ht="30" customHeight="1">
      <c r="A28" s="1575"/>
      <c r="B28" s="1575"/>
      <c r="C28" s="1088"/>
      <c r="D28" s="831"/>
      <c r="E28" s="831"/>
      <c r="F28" s="831"/>
      <c r="G28" s="1086"/>
      <c r="H28" s="1014"/>
      <c r="I28" s="1574" t="str">
        <f>'Thong tin'!B8</f>
        <v>Bạc Liêu, ngày 05 tháng 06 năm 2018</v>
      </c>
      <c r="J28" s="1574"/>
      <c r="K28" s="1574"/>
      <c r="L28" s="1014"/>
      <c r="M28" s="1013"/>
      <c r="N28" s="832"/>
      <c r="O28" s="833"/>
      <c r="P28" s="833"/>
      <c r="Q28" s="833"/>
      <c r="R28" s="833"/>
      <c r="S28" s="833"/>
      <c r="T28" s="816"/>
      <c r="U28" s="816"/>
      <c r="V28" s="834"/>
      <c r="W28" s="816"/>
      <c r="X28" s="816"/>
      <c r="Y28" s="816"/>
      <c r="Z28" s="816"/>
      <c r="AA28" s="816"/>
      <c r="AB28" s="816"/>
      <c r="AC28" s="816"/>
      <c r="AD28" s="816"/>
      <c r="AE28" s="816"/>
      <c r="AF28" s="816"/>
      <c r="AG28" s="834">
        <f>AG11+AH11</f>
        <v>409042849</v>
      </c>
      <c r="AH28" s="816"/>
      <c r="AI28" s="816"/>
      <c r="AJ28" s="816"/>
      <c r="AK28" s="816"/>
      <c r="AL28" s="816"/>
      <c r="AM28" s="816"/>
      <c r="AN28" s="816"/>
      <c r="AO28" s="816"/>
      <c r="AP28" s="816"/>
      <c r="AQ28" s="816"/>
      <c r="AR28" s="834">
        <f>AR11+AS11</f>
        <v>116345261</v>
      </c>
      <c r="AS28" s="816"/>
      <c r="AT28" s="816"/>
      <c r="AU28" s="816"/>
      <c r="AV28" s="816"/>
      <c r="AW28" s="816"/>
      <c r="AX28" s="816"/>
      <c r="AY28" s="816"/>
      <c r="AZ28" s="816"/>
      <c r="BA28" s="816"/>
      <c r="BB28" s="816"/>
      <c r="BC28" s="834">
        <f>BC11+BD11</f>
        <v>37313982</v>
      </c>
      <c r="BD28" s="816"/>
      <c r="BE28" s="816"/>
      <c r="BF28" s="816"/>
      <c r="BG28" s="816"/>
      <c r="BH28" s="816"/>
      <c r="BI28" s="816"/>
      <c r="BJ28" s="816"/>
      <c r="BK28" s="816"/>
      <c r="BL28" s="816"/>
      <c r="BM28" s="816"/>
      <c r="BN28" s="834">
        <f>BN11+BO11</f>
        <v>129701723</v>
      </c>
      <c r="BO28" s="816"/>
      <c r="BP28" s="816"/>
      <c r="BQ28" s="816"/>
      <c r="BR28" s="816"/>
      <c r="BS28" s="816"/>
      <c r="BT28" s="816"/>
      <c r="BU28" s="816"/>
      <c r="BV28" s="816"/>
      <c r="BW28" s="816"/>
      <c r="BX28" s="816"/>
      <c r="BY28" s="834">
        <f>BY11+BZ11</f>
        <v>51861275</v>
      </c>
      <c r="BZ28" s="816"/>
      <c r="CA28" s="816"/>
      <c r="CB28" s="816"/>
      <c r="CC28" s="816"/>
      <c r="CD28" s="816"/>
      <c r="CE28" s="816"/>
      <c r="CF28" s="816"/>
      <c r="CG28" s="816"/>
      <c r="CH28" s="816"/>
      <c r="CI28" s="816"/>
      <c r="CJ28" s="834">
        <f>CJ11+CK11</f>
        <v>23617266</v>
      </c>
      <c r="CK28" s="816"/>
      <c r="CL28" s="816"/>
      <c r="CM28" s="816"/>
      <c r="CN28" s="816"/>
      <c r="CO28" s="816"/>
      <c r="CP28" s="816"/>
      <c r="CQ28" s="816"/>
      <c r="CR28" s="816"/>
      <c r="CS28" s="816"/>
      <c r="CT28" s="816"/>
      <c r="CU28" s="834">
        <f>CU11+CV11</f>
        <v>57829644</v>
      </c>
      <c r="CV28" s="816"/>
      <c r="CW28" s="816"/>
      <c r="CX28" s="816"/>
      <c r="CY28" s="816"/>
      <c r="CZ28" s="816"/>
      <c r="DA28" s="816"/>
      <c r="DB28" s="816"/>
      <c r="DC28" s="816"/>
      <c r="DD28" s="816"/>
      <c r="DE28" s="816"/>
      <c r="DF28" s="816"/>
      <c r="DG28" s="816"/>
      <c r="DH28" s="816"/>
      <c r="DI28" s="816"/>
      <c r="DJ28" s="816"/>
      <c r="DK28" s="411"/>
      <c r="DL28" s="459"/>
      <c r="DM28" s="459"/>
      <c r="DN28" s="459"/>
      <c r="DO28" s="388"/>
      <c r="DP28" s="388"/>
    </row>
    <row r="29" spans="1:120" s="457" customFormat="1" ht="21" customHeight="1">
      <c r="A29" s="1576" t="s">
        <v>4</v>
      </c>
      <c r="B29" s="1576"/>
      <c r="C29" s="1089"/>
      <c r="D29" s="831"/>
      <c r="E29" s="831"/>
      <c r="F29" s="831"/>
      <c r="G29" s="997"/>
      <c r="H29" s="997"/>
      <c r="I29" s="1536" t="str">
        <f>'Thong tin'!B7</f>
        <v>PHÓ CỤC TRƯỞNG</v>
      </c>
      <c r="J29" s="1536"/>
      <c r="K29" s="1536"/>
      <c r="L29" s="997"/>
      <c r="M29" s="1013"/>
      <c r="N29" s="832"/>
      <c r="O29" s="833"/>
      <c r="P29" s="833"/>
      <c r="Q29" s="833"/>
      <c r="R29" s="833"/>
      <c r="S29" s="833"/>
      <c r="T29" s="816"/>
      <c r="U29" s="816"/>
      <c r="V29" s="834"/>
      <c r="W29" s="816"/>
      <c r="X29" s="816"/>
      <c r="Y29" s="816"/>
      <c r="Z29" s="816"/>
      <c r="AA29" s="816"/>
      <c r="AB29" s="816"/>
      <c r="AC29" s="816"/>
      <c r="AD29" s="816"/>
      <c r="AE29" s="816"/>
      <c r="AF29" s="816"/>
      <c r="AG29" s="834">
        <f>AG12+AH12</f>
        <v>194117834</v>
      </c>
      <c r="AH29" s="816"/>
      <c r="AI29" s="816"/>
      <c r="AJ29" s="816"/>
      <c r="AK29" s="816"/>
      <c r="AL29" s="816"/>
      <c r="AM29" s="816"/>
      <c r="AN29" s="816"/>
      <c r="AO29" s="816"/>
      <c r="AP29" s="816"/>
      <c r="AQ29" s="816"/>
      <c r="AR29" s="834">
        <f>AR12+AS12</f>
        <v>43999541</v>
      </c>
      <c r="AS29" s="816"/>
      <c r="AT29" s="816"/>
      <c r="AU29" s="816"/>
      <c r="AV29" s="816"/>
      <c r="AW29" s="816"/>
      <c r="AX29" s="816"/>
      <c r="AY29" s="816"/>
      <c r="AZ29" s="816"/>
      <c r="BA29" s="816"/>
      <c r="BB29" s="816"/>
      <c r="BC29" s="834">
        <f>BC12+BD12</f>
        <v>17705374</v>
      </c>
      <c r="BD29" s="816"/>
      <c r="BE29" s="816"/>
      <c r="BF29" s="816"/>
      <c r="BG29" s="816"/>
      <c r="BH29" s="816"/>
      <c r="BI29" s="816"/>
      <c r="BJ29" s="816"/>
      <c r="BK29" s="816"/>
      <c r="BL29" s="816"/>
      <c r="BM29" s="816"/>
      <c r="BN29" s="834">
        <f>BN12+BO12</f>
        <v>97025974</v>
      </c>
      <c r="BO29" s="816"/>
      <c r="BP29" s="816"/>
      <c r="BQ29" s="816"/>
      <c r="BR29" s="816"/>
      <c r="BS29" s="816"/>
      <c r="BT29" s="816"/>
      <c r="BU29" s="816"/>
      <c r="BV29" s="816"/>
      <c r="BW29" s="816"/>
      <c r="BX29" s="816"/>
      <c r="BY29" s="834">
        <f>BY12+BZ12</f>
        <v>39402020</v>
      </c>
      <c r="BZ29" s="816"/>
      <c r="CA29" s="816"/>
      <c r="CB29" s="816"/>
      <c r="CC29" s="816"/>
      <c r="CD29" s="816"/>
      <c r="CE29" s="816"/>
      <c r="CF29" s="816"/>
      <c r="CG29" s="816"/>
      <c r="CH29" s="816"/>
      <c r="CI29" s="816"/>
      <c r="CJ29" s="834">
        <f>CJ12+CK12</f>
        <v>13817612</v>
      </c>
      <c r="CK29" s="816"/>
      <c r="CL29" s="816"/>
      <c r="CM29" s="816"/>
      <c r="CN29" s="816"/>
      <c r="CO29" s="816"/>
      <c r="CP29" s="816"/>
      <c r="CQ29" s="816"/>
      <c r="CR29" s="816"/>
      <c r="CS29" s="816"/>
      <c r="CT29" s="816"/>
      <c r="CU29" s="834">
        <f>CU12+CV12</f>
        <v>33146997</v>
      </c>
      <c r="CV29" s="816"/>
      <c r="CW29" s="816"/>
      <c r="CX29" s="816"/>
      <c r="CY29" s="816"/>
      <c r="CZ29" s="816"/>
      <c r="DA29" s="816"/>
      <c r="DB29" s="816"/>
      <c r="DC29" s="816"/>
      <c r="DD29" s="816"/>
      <c r="DE29" s="816"/>
      <c r="DF29" s="816"/>
      <c r="DG29" s="816"/>
      <c r="DH29" s="816"/>
      <c r="DI29" s="816"/>
      <c r="DJ29" s="816"/>
      <c r="DK29" s="411"/>
      <c r="DL29" s="459"/>
      <c r="DM29" s="459"/>
      <c r="DN29" s="459"/>
      <c r="DO29" s="388"/>
      <c r="DP29" s="388"/>
    </row>
    <row r="30" spans="1:120" s="958" customFormat="1" ht="21.75" customHeight="1">
      <c r="A30" s="952"/>
      <c r="B30" s="1087"/>
      <c r="C30" s="1087"/>
      <c r="D30" s="953"/>
      <c r="E30" s="953"/>
      <c r="F30" s="954"/>
      <c r="G30" s="997"/>
      <c r="H30" s="997"/>
      <c r="I30" s="997"/>
      <c r="J30" s="997"/>
      <c r="K30" s="997"/>
      <c r="L30" s="997"/>
      <c r="M30" s="1014"/>
      <c r="N30" s="832"/>
      <c r="O30" s="955"/>
      <c r="P30" s="955"/>
      <c r="Q30" s="955"/>
      <c r="R30" s="956"/>
      <c r="S30" s="956"/>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4"/>
      <c r="BC30" s="834"/>
      <c r="BD30" s="834"/>
      <c r="BE30" s="834"/>
      <c r="BF30" s="834"/>
      <c r="BG30" s="834"/>
      <c r="BH30" s="834"/>
      <c r="BI30" s="834"/>
      <c r="BJ30" s="834"/>
      <c r="BK30" s="834"/>
      <c r="BL30" s="834"/>
      <c r="BM30" s="834"/>
      <c r="BN30" s="967"/>
      <c r="BO30" s="834"/>
      <c r="BP30" s="834"/>
      <c r="BQ30" s="834"/>
      <c r="BR30" s="834"/>
      <c r="BS30" s="834"/>
      <c r="BT30" s="834"/>
      <c r="BU30" s="834"/>
      <c r="BV30" s="834"/>
      <c r="BW30" s="834"/>
      <c r="BX30" s="834"/>
      <c r="BY30" s="834"/>
      <c r="BZ30" s="834"/>
      <c r="CA30" s="834"/>
      <c r="CB30" s="834"/>
      <c r="CC30" s="834"/>
      <c r="CD30" s="834"/>
      <c r="CE30" s="834"/>
      <c r="CF30" s="834"/>
      <c r="CG30" s="834"/>
      <c r="CH30" s="834"/>
      <c r="CI30" s="834"/>
      <c r="CJ30" s="834"/>
      <c r="CK30" s="834"/>
      <c r="CL30" s="834"/>
      <c r="CM30" s="834"/>
      <c r="CN30" s="834"/>
      <c r="CO30" s="834"/>
      <c r="CP30" s="834"/>
      <c r="CQ30" s="834"/>
      <c r="CR30" s="834"/>
      <c r="CS30" s="834"/>
      <c r="CT30" s="834"/>
      <c r="CU30" s="834"/>
      <c r="CV30" s="834"/>
      <c r="CW30" s="834"/>
      <c r="CX30" s="834"/>
      <c r="CY30" s="834"/>
      <c r="CZ30" s="834"/>
      <c r="DA30" s="834"/>
      <c r="DB30" s="834"/>
      <c r="DC30" s="834"/>
      <c r="DD30" s="834"/>
      <c r="DE30" s="834"/>
      <c r="DF30" s="834"/>
      <c r="DG30" s="834"/>
      <c r="DH30" s="834"/>
      <c r="DI30" s="834"/>
      <c r="DJ30" s="834"/>
      <c r="DK30" s="957"/>
      <c r="DL30" s="957"/>
      <c r="DM30" s="957"/>
      <c r="DN30" s="957"/>
      <c r="DO30" s="957"/>
      <c r="DP30" s="957"/>
    </row>
    <row r="31" spans="1:120" s="958" customFormat="1" ht="17.25" customHeight="1">
      <c r="A31" s="1536"/>
      <c r="B31" s="1536"/>
      <c r="C31" s="962"/>
      <c r="D31" s="962"/>
      <c r="E31" s="962"/>
      <c r="F31" s="962"/>
      <c r="G31" s="836"/>
      <c r="H31" s="836"/>
      <c r="I31" s="836"/>
      <c r="J31" s="836"/>
      <c r="K31" s="836"/>
      <c r="L31" s="836"/>
      <c r="M31" s="997"/>
      <c r="N31" s="83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2"/>
      <c r="AO31" s="962"/>
      <c r="AP31" s="962"/>
      <c r="AQ31" s="962"/>
      <c r="AR31" s="998"/>
      <c r="AS31" s="962"/>
      <c r="AT31" s="962"/>
      <c r="AU31" s="962"/>
      <c r="AV31" s="962"/>
      <c r="AW31" s="962"/>
      <c r="AX31" s="962"/>
      <c r="AY31" s="962"/>
      <c r="AZ31" s="962"/>
      <c r="BA31" s="962"/>
      <c r="BB31" s="962"/>
      <c r="BC31" s="962"/>
      <c r="BD31" s="962"/>
      <c r="BE31" s="962"/>
      <c r="BF31" s="962"/>
      <c r="BG31" s="962"/>
      <c r="BH31" s="962"/>
      <c r="BI31" s="962"/>
      <c r="BJ31" s="962"/>
      <c r="BK31" s="962"/>
      <c r="BL31" s="962"/>
      <c r="BM31" s="962"/>
      <c r="BN31" s="962"/>
      <c r="BO31" s="962"/>
      <c r="BP31" s="962"/>
      <c r="BQ31" s="962"/>
      <c r="BR31" s="962"/>
      <c r="BS31" s="962"/>
      <c r="BT31" s="962"/>
      <c r="BU31" s="962"/>
      <c r="BV31" s="962"/>
      <c r="BW31" s="962"/>
      <c r="BX31" s="962"/>
      <c r="BY31" s="962"/>
      <c r="BZ31" s="962"/>
      <c r="CA31" s="962"/>
      <c r="CB31" s="962"/>
      <c r="CC31" s="962"/>
      <c r="CD31" s="962"/>
      <c r="CE31" s="962"/>
      <c r="CF31" s="962"/>
      <c r="CG31" s="962"/>
      <c r="CH31" s="962"/>
      <c r="CI31" s="962"/>
      <c r="CJ31" s="962"/>
      <c r="CK31" s="962"/>
      <c r="CL31" s="962"/>
      <c r="CM31" s="962"/>
      <c r="CN31" s="962"/>
      <c r="CO31" s="962"/>
      <c r="CP31" s="962"/>
      <c r="CQ31" s="962"/>
      <c r="CR31" s="962"/>
      <c r="CS31" s="962"/>
      <c r="CT31" s="962"/>
      <c r="CU31" s="962"/>
      <c r="CV31" s="962"/>
      <c r="CW31" s="962"/>
      <c r="CX31" s="962"/>
      <c r="CY31" s="962"/>
      <c r="CZ31" s="962"/>
      <c r="DA31" s="962"/>
      <c r="DB31" s="962"/>
      <c r="DC31" s="962"/>
      <c r="DD31" s="962"/>
      <c r="DE31" s="962"/>
      <c r="DF31" s="962"/>
      <c r="DG31" s="962"/>
      <c r="DH31" s="962"/>
      <c r="DI31" s="962"/>
      <c r="DJ31" s="962"/>
      <c r="DK31" s="957"/>
      <c r="DL31" s="957"/>
      <c r="DM31" s="957"/>
      <c r="DN31" s="957"/>
      <c r="DO31" s="957"/>
      <c r="DP31" s="957"/>
    </row>
    <row r="32" spans="1:120" s="958" customFormat="1" ht="17.25" customHeight="1">
      <c r="A32" s="1536" t="str">
        <f>'Thong tin'!B5</f>
        <v>Nguyễn Thị Loan Thảo</v>
      </c>
      <c r="B32" s="1536"/>
      <c r="C32" s="962"/>
      <c r="D32" s="962"/>
      <c r="E32" s="962"/>
      <c r="F32" s="962"/>
      <c r="G32" s="1090"/>
      <c r="H32" s="1090"/>
      <c r="I32" s="1562" t="str">
        <f>'Thong tin'!B6</f>
        <v>Nguyễn Hữu Bằng</v>
      </c>
      <c r="J32" s="1562"/>
      <c r="K32" s="1562"/>
      <c r="L32" s="1090"/>
      <c r="M32" s="997"/>
      <c r="N32" s="83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98"/>
      <c r="AS32" s="962"/>
      <c r="AT32" s="962"/>
      <c r="AU32" s="962"/>
      <c r="AV32" s="962"/>
      <c r="AW32" s="962"/>
      <c r="AX32" s="962"/>
      <c r="AY32" s="962"/>
      <c r="AZ32" s="962"/>
      <c r="BA32" s="962"/>
      <c r="BB32" s="962"/>
      <c r="BC32" s="962"/>
      <c r="BD32" s="962"/>
      <c r="BE32" s="962"/>
      <c r="BF32" s="962"/>
      <c r="BG32" s="962"/>
      <c r="BH32" s="962"/>
      <c r="BI32" s="962"/>
      <c r="BJ32" s="962"/>
      <c r="BK32" s="962"/>
      <c r="BL32" s="962"/>
      <c r="BM32" s="962"/>
      <c r="BN32" s="962"/>
      <c r="BO32" s="962"/>
      <c r="BP32" s="962"/>
      <c r="BQ32" s="962"/>
      <c r="BR32" s="962"/>
      <c r="BS32" s="962"/>
      <c r="BT32" s="962"/>
      <c r="BU32" s="962"/>
      <c r="BV32" s="962"/>
      <c r="BW32" s="962"/>
      <c r="BX32" s="962"/>
      <c r="BY32" s="962"/>
      <c r="BZ32" s="962"/>
      <c r="CA32" s="962"/>
      <c r="CB32" s="962"/>
      <c r="CC32" s="962"/>
      <c r="CD32" s="962"/>
      <c r="CE32" s="962"/>
      <c r="CF32" s="962"/>
      <c r="CG32" s="962"/>
      <c r="CH32" s="962"/>
      <c r="CI32" s="962"/>
      <c r="CJ32" s="962"/>
      <c r="CK32" s="962"/>
      <c r="CL32" s="962"/>
      <c r="CM32" s="962"/>
      <c r="CN32" s="962"/>
      <c r="CO32" s="962"/>
      <c r="CP32" s="962"/>
      <c r="CQ32" s="962"/>
      <c r="CR32" s="962"/>
      <c r="CS32" s="962"/>
      <c r="CT32" s="962"/>
      <c r="CU32" s="962"/>
      <c r="CV32" s="962"/>
      <c r="CW32" s="962"/>
      <c r="CX32" s="962"/>
      <c r="CY32" s="962"/>
      <c r="CZ32" s="962"/>
      <c r="DA32" s="962"/>
      <c r="DB32" s="962"/>
      <c r="DC32" s="962"/>
      <c r="DD32" s="962"/>
      <c r="DE32" s="962"/>
      <c r="DF32" s="962"/>
      <c r="DG32" s="962"/>
      <c r="DH32" s="962"/>
      <c r="DI32" s="962"/>
      <c r="DJ32" s="962"/>
      <c r="DK32" s="957"/>
      <c r="DL32" s="957"/>
      <c r="DM32" s="957"/>
      <c r="DN32" s="957"/>
      <c r="DO32" s="957"/>
      <c r="DP32" s="957"/>
    </row>
    <row r="33" spans="3:120" s="961" customFormat="1" ht="15.75">
      <c r="C33" s="836"/>
      <c r="D33" s="836"/>
      <c r="E33" s="836"/>
      <c r="F33" s="836"/>
      <c r="G33" s="836"/>
      <c r="H33" s="836"/>
      <c r="I33" s="836"/>
      <c r="J33" s="836"/>
      <c r="K33" s="836"/>
      <c r="L33" s="836"/>
      <c r="M33" s="836"/>
      <c r="N33" s="832"/>
      <c r="O33" s="959"/>
      <c r="P33" s="959"/>
      <c r="Q33" s="959"/>
      <c r="R33" s="959"/>
      <c r="S33" s="959"/>
      <c r="T33" s="836"/>
      <c r="U33" s="836"/>
      <c r="V33" s="834"/>
      <c r="W33" s="836"/>
      <c r="X33" s="836"/>
      <c r="Y33" s="836"/>
      <c r="Z33" s="836"/>
      <c r="AA33" s="836"/>
      <c r="AB33" s="836"/>
      <c r="AC33" s="836"/>
      <c r="AD33" s="836"/>
      <c r="AE33" s="836"/>
      <c r="AF33" s="836"/>
      <c r="AG33" s="834"/>
      <c r="AH33" s="836"/>
      <c r="AI33" s="836"/>
      <c r="AJ33" s="836"/>
      <c r="AK33" s="836"/>
      <c r="AL33" s="836"/>
      <c r="AM33" s="836"/>
      <c r="AN33" s="836"/>
      <c r="AO33" s="836"/>
      <c r="AP33" s="836"/>
      <c r="AQ33" s="836"/>
      <c r="AR33" s="834"/>
      <c r="AS33" s="836"/>
      <c r="AT33" s="836"/>
      <c r="AU33" s="836"/>
      <c r="AV33" s="836"/>
      <c r="AW33" s="836"/>
      <c r="AX33" s="836"/>
      <c r="AY33" s="836"/>
      <c r="AZ33" s="836"/>
      <c r="BA33" s="836"/>
      <c r="BB33" s="836"/>
      <c r="BC33" s="834"/>
      <c r="BD33" s="836"/>
      <c r="BE33" s="836"/>
      <c r="BF33" s="836"/>
      <c r="BG33" s="836"/>
      <c r="BH33" s="836"/>
      <c r="BI33" s="836"/>
      <c r="BJ33" s="836"/>
      <c r="BK33" s="836"/>
      <c r="BL33" s="836"/>
      <c r="BM33" s="836"/>
      <c r="BN33" s="834"/>
      <c r="BO33" s="836"/>
      <c r="BP33" s="836"/>
      <c r="BQ33" s="836"/>
      <c r="BR33" s="836"/>
      <c r="BS33" s="836"/>
      <c r="BT33" s="836"/>
      <c r="BU33" s="836"/>
      <c r="BV33" s="836"/>
      <c r="BW33" s="836"/>
      <c r="BX33" s="836"/>
      <c r="BY33" s="834"/>
      <c r="BZ33" s="836"/>
      <c r="CA33" s="836"/>
      <c r="CB33" s="836"/>
      <c r="CC33" s="836"/>
      <c r="CD33" s="836"/>
      <c r="CE33" s="836"/>
      <c r="CF33" s="836"/>
      <c r="CG33" s="836"/>
      <c r="CH33" s="836"/>
      <c r="CI33" s="836"/>
      <c r="CJ33" s="834"/>
      <c r="CK33" s="836"/>
      <c r="CL33" s="836"/>
      <c r="CM33" s="836"/>
      <c r="CN33" s="836"/>
      <c r="CO33" s="836"/>
      <c r="CP33" s="836"/>
      <c r="CQ33" s="836"/>
      <c r="CR33" s="836"/>
      <c r="CS33" s="836"/>
      <c r="CT33" s="836"/>
      <c r="CU33" s="834"/>
      <c r="CV33" s="836"/>
      <c r="CW33" s="836"/>
      <c r="CX33" s="836"/>
      <c r="CY33" s="836"/>
      <c r="CZ33" s="836"/>
      <c r="DA33" s="836"/>
      <c r="DB33" s="836"/>
      <c r="DC33" s="836"/>
      <c r="DD33" s="836"/>
      <c r="DE33" s="836"/>
      <c r="DF33" s="836"/>
      <c r="DG33" s="836"/>
      <c r="DH33" s="836"/>
      <c r="DI33" s="836"/>
      <c r="DJ33" s="836"/>
      <c r="DK33" s="960"/>
      <c r="DL33" s="960"/>
      <c r="DM33" s="960"/>
      <c r="DN33" s="960"/>
      <c r="DO33" s="960"/>
      <c r="DP33" s="960"/>
    </row>
    <row r="34" spans="1:120" s="963" customFormat="1" ht="15.75">
      <c r="A34" s="1537"/>
      <c r="B34" s="1537"/>
      <c r="C34" s="964"/>
      <c r="D34" s="964"/>
      <c r="E34" s="964"/>
      <c r="F34" s="964"/>
      <c r="G34" s="1562"/>
      <c r="H34" s="1562"/>
      <c r="I34" s="1562"/>
      <c r="J34" s="1562"/>
      <c r="K34" s="1562"/>
      <c r="L34" s="1562"/>
      <c r="M34" s="1006"/>
      <c r="N34" s="832"/>
      <c r="O34" s="832"/>
      <c r="P34" s="832"/>
      <c r="Q34" s="832"/>
      <c r="R34" s="832"/>
      <c r="S34" s="832"/>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64"/>
      <c r="AY34" s="964"/>
      <c r="AZ34" s="964"/>
      <c r="BA34" s="964"/>
      <c r="BB34" s="964"/>
      <c r="BC34" s="964"/>
      <c r="BD34" s="964"/>
      <c r="BE34" s="964"/>
      <c r="BF34" s="964"/>
      <c r="BG34" s="964"/>
      <c r="BH34" s="964"/>
      <c r="BI34" s="964"/>
      <c r="BJ34" s="964"/>
      <c r="BK34" s="964"/>
      <c r="BL34" s="964"/>
      <c r="BM34" s="964"/>
      <c r="BN34" s="964"/>
      <c r="BO34" s="964"/>
      <c r="BP34" s="964"/>
      <c r="BQ34" s="964"/>
      <c r="BR34" s="964"/>
      <c r="BS34" s="964"/>
      <c r="BT34" s="964"/>
      <c r="BU34" s="964"/>
      <c r="BV34" s="964"/>
      <c r="BW34" s="964"/>
      <c r="BX34" s="964"/>
      <c r="BY34" s="964"/>
      <c r="BZ34" s="964"/>
      <c r="CA34" s="964"/>
      <c r="CB34" s="964"/>
      <c r="CC34" s="964"/>
      <c r="CD34" s="964"/>
      <c r="CE34" s="964"/>
      <c r="CF34" s="964"/>
      <c r="CG34" s="964"/>
      <c r="CH34" s="964"/>
      <c r="CI34" s="964"/>
      <c r="CJ34" s="964"/>
      <c r="CK34" s="964"/>
      <c r="CL34" s="964"/>
      <c r="CM34" s="964"/>
      <c r="CN34" s="964"/>
      <c r="CO34" s="964"/>
      <c r="CP34" s="964"/>
      <c r="CQ34" s="964"/>
      <c r="CR34" s="964"/>
      <c r="CS34" s="964"/>
      <c r="CT34" s="964"/>
      <c r="CU34" s="964"/>
      <c r="CV34" s="964"/>
      <c r="CW34" s="964"/>
      <c r="CX34" s="964"/>
      <c r="CY34" s="964"/>
      <c r="CZ34" s="964"/>
      <c r="DA34" s="964"/>
      <c r="DB34" s="964"/>
      <c r="DC34" s="964"/>
      <c r="DD34" s="964"/>
      <c r="DE34" s="964"/>
      <c r="DF34" s="964"/>
      <c r="DG34" s="964"/>
      <c r="DH34" s="964"/>
      <c r="DI34" s="964"/>
      <c r="DJ34" s="964"/>
      <c r="DK34" s="965"/>
      <c r="DL34" s="965"/>
      <c r="DM34" s="965"/>
      <c r="DN34" s="965"/>
      <c r="DO34" s="965"/>
      <c r="DP34" s="965"/>
    </row>
    <row r="35" spans="3:120" s="1083" customFormat="1" ht="12">
      <c r="C35" s="1084">
        <f>C16+C14</f>
        <v>891258974</v>
      </c>
      <c r="D35" s="1084">
        <f>D16+D14</f>
        <v>28396412</v>
      </c>
      <c r="E35" s="1084">
        <f aca="true" t="shared" si="39" ref="E35:BP35">E16+E14</f>
        <v>17274051</v>
      </c>
      <c r="F35" s="1084">
        <f t="shared" si="39"/>
        <v>0</v>
      </c>
      <c r="G35" s="1084">
        <f t="shared" si="39"/>
        <v>3236075</v>
      </c>
      <c r="H35" s="1084">
        <f t="shared" si="39"/>
        <v>3647616</v>
      </c>
      <c r="I35" s="1084">
        <f t="shared" si="39"/>
        <v>364907</v>
      </c>
      <c r="J35" s="1084">
        <f t="shared" si="39"/>
        <v>3873763</v>
      </c>
      <c r="K35" s="1084">
        <f t="shared" si="39"/>
        <v>612521151</v>
      </c>
      <c r="L35" s="1084">
        <f t="shared" si="39"/>
        <v>250341411</v>
      </c>
      <c r="M35" s="1084">
        <f t="shared" si="39"/>
        <v>862862562</v>
      </c>
      <c r="N35" s="1084">
        <f t="shared" si="39"/>
        <v>39497638</v>
      </c>
      <c r="O35" s="1084">
        <f t="shared" si="39"/>
        <v>2347076</v>
      </c>
      <c r="P35" s="1084">
        <f t="shared" si="39"/>
        <v>1222373</v>
      </c>
      <c r="Q35" s="1084">
        <f t="shared" si="39"/>
        <v>0</v>
      </c>
      <c r="R35" s="1084">
        <f t="shared" si="39"/>
        <v>49300</v>
      </c>
      <c r="S35" s="1084">
        <f t="shared" si="39"/>
        <v>837681</v>
      </c>
      <c r="T35" s="1084">
        <f t="shared" si="39"/>
        <v>0</v>
      </c>
      <c r="U35" s="1084">
        <f t="shared" si="39"/>
        <v>237722</v>
      </c>
      <c r="V35" s="1084">
        <f t="shared" si="39"/>
        <v>21185767</v>
      </c>
      <c r="W35" s="1084">
        <f t="shared" si="39"/>
        <v>15964795</v>
      </c>
      <c r="X35" s="1084">
        <f t="shared" si="39"/>
        <v>37150562</v>
      </c>
      <c r="Y35" s="1084">
        <f>Y16+Y14</f>
        <v>417074478</v>
      </c>
      <c r="Z35" s="1084">
        <f t="shared" si="39"/>
        <v>8031629</v>
      </c>
      <c r="AA35" s="1084">
        <f t="shared" si="39"/>
        <v>4670429</v>
      </c>
      <c r="AB35" s="1084">
        <f t="shared" si="39"/>
        <v>0</v>
      </c>
      <c r="AC35" s="1084">
        <f t="shared" si="39"/>
        <v>557470</v>
      </c>
      <c r="AD35" s="1084">
        <f t="shared" si="39"/>
        <v>1602414</v>
      </c>
      <c r="AE35" s="1084">
        <f t="shared" si="39"/>
        <v>5750</v>
      </c>
      <c r="AF35" s="1084">
        <f t="shared" si="39"/>
        <v>1195566</v>
      </c>
      <c r="AG35" s="1084">
        <f t="shared" si="39"/>
        <v>344152831</v>
      </c>
      <c r="AH35" s="1084">
        <f t="shared" si="39"/>
        <v>64890018</v>
      </c>
      <c r="AI35" s="1084">
        <f t="shared" si="39"/>
        <v>409042849</v>
      </c>
      <c r="AJ35" s="1084">
        <f t="shared" si="39"/>
        <v>118546742</v>
      </c>
      <c r="AK35" s="1084">
        <f t="shared" si="39"/>
        <v>2201481</v>
      </c>
      <c r="AL35" s="1084">
        <f t="shared" si="39"/>
        <v>1671238</v>
      </c>
      <c r="AM35" s="1084">
        <f t="shared" si="39"/>
        <v>0</v>
      </c>
      <c r="AN35" s="1084">
        <f t="shared" si="39"/>
        <v>67250</v>
      </c>
      <c r="AO35" s="1084">
        <f t="shared" si="39"/>
        <v>54385</v>
      </c>
      <c r="AP35" s="1084">
        <f t="shared" si="39"/>
        <v>0</v>
      </c>
      <c r="AQ35" s="1084">
        <f t="shared" si="39"/>
        <v>408608</v>
      </c>
      <c r="AR35" s="1084">
        <f t="shared" si="39"/>
        <v>90957110</v>
      </c>
      <c r="AS35" s="1084">
        <f t="shared" si="39"/>
        <v>25388151</v>
      </c>
      <c r="AT35" s="1084">
        <f t="shared" si="39"/>
        <v>116345261</v>
      </c>
      <c r="AU35" s="1084">
        <f t="shared" si="39"/>
        <v>39047516</v>
      </c>
      <c r="AV35" s="1084">
        <f t="shared" si="39"/>
        <v>1733534</v>
      </c>
      <c r="AW35" s="1084">
        <f t="shared" si="39"/>
        <v>821162</v>
      </c>
      <c r="AX35" s="1084">
        <f t="shared" si="39"/>
        <v>0</v>
      </c>
      <c r="AY35" s="1084">
        <f t="shared" si="39"/>
        <v>37900</v>
      </c>
      <c r="AZ35" s="1084">
        <f t="shared" si="39"/>
        <v>41313</v>
      </c>
      <c r="BA35" s="1084">
        <f t="shared" si="39"/>
        <v>359157</v>
      </c>
      <c r="BB35" s="1084">
        <f t="shared" si="39"/>
        <v>474002</v>
      </c>
      <c r="BC35" s="1084">
        <f t="shared" si="39"/>
        <v>14155462</v>
      </c>
      <c r="BD35" s="1084">
        <f t="shared" si="39"/>
        <v>23158520</v>
      </c>
      <c r="BE35" s="1084">
        <f t="shared" si="39"/>
        <v>37313982</v>
      </c>
      <c r="BF35" s="1084">
        <f t="shared" si="39"/>
        <v>132982779</v>
      </c>
      <c r="BG35" s="1084">
        <f t="shared" si="39"/>
        <v>3281056</v>
      </c>
      <c r="BH35" s="1084">
        <f t="shared" si="39"/>
        <v>1987221</v>
      </c>
      <c r="BI35" s="1084">
        <f t="shared" si="39"/>
        <v>0</v>
      </c>
      <c r="BJ35" s="1084">
        <f t="shared" si="39"/>
        <v>385784</v>
      </c>
      <c r="BK35" s="1084">
        <f t="shared" si="39"/>
        <v>460830</v>
      </c>
      <c r="BL35" s="1084">
        <f t="shared" si="39"/>
        <v>0</v>
      </c>
      <c r="BM35" s="1084">
        <f t="shared" si="39"/>
        <v>447221</v>
      </c>
      <c r="BN35" s="1084">
        <f t="shared" si="39"/>
        <v>75637189</v>
      </c>
      <c r="BO35" s="1084">
        <f t="shared" si="39"/>
        <v>54064534</v>
      </c>
      <c r="BP35" s="1084">
        <f t="shared" si="39"/>
        <v>129701723</v>
      </c>
      <c r="BQ35" s="1084">
        <f aca="true" t="shared" si="40" ref="BQ35:CW35">BQ16+BQ14</f>
        <v>54034998</v>
      </c>
      <c r="BR35" s="1084">
        <f t="shared" si="40"/>
        <v>2173723</v>
      </c>
      <c r="BS35" s="1084">
        <f t="shared" si="40"/>
        <v>1489923</v>
      </c>
      <c r="BT35" s="1084">
        <f t="shared" si="40"/>
        <v>0</v>
      </c>
      <c r="BU35" s="1084">
        <f t="shared" si="40"/>
        <v>43300</v>
      </c>
      <c r="BV35" s="1084">
        <f t="shared" si="40"/>
        <v>292269</v>
      </c>
      <c r="BW35" s="1084">
        <f t="shared" si="40"/>
        <v>0</v>
      </c>
      <c r="BX35" s="1084">
        <f t="shared" si="40"/>
        <v>348231</v>
      </c>
      <c r="BY35" s="1084">
        <f t="shared" si="40"/>
        <v>29317421</v>
      </c>
      <c r="BZ35" s="1084">
        <f t="shared" si="40"/>
        <v>22543854</v>
      </c>
      <c r="CA35" s="1084">
        <f t="shared" si="40"/>
        <v>51861275</v>
      </c>
      <c r="CB35" s="1084">
        <f t="shared" si="40"/>
        <v>25377181</v>
      </c>
      <c r="CC35" s="1084">
        <f t="shared" si="40"/>
        <v>1759915</v>
      </c>
      <c r="CD35" s="1084">
        <f t="shared" si="40"/>
        <v>1120315</v>
      </c>
      <c r="CE35" s="1084">
        <f t="shared" si="40"/>
        <v>0</v>
      </c>
      <c r="CF35" s="1084">
        <f t="shared" si="40"/>
        <v>354984</v>
      </c>
      <c r="CG35" s="1084">
        <f t="shared" si="40"/>
        <v>20278</v>
      </c>
      <c r="CH35" s="1084">
        <f t="shared" si="40"/>
        <v>0</v>
      </c>
      <c r="CI35" s="1084">
        <f t="shared" si="40"/>
        <v>264338</v>
      </c>
      <c r="CJ35" s="1084">
        <f t="shared" si="40"/>
        <v>12164183</v>
      </c>
      <c r="CK35" s="1084">
        <f t="shared" si="40"/>
        <v>11453083</v>
      </c>
      <c r="CL35" s="1084">
        <f t="shared" si="40"/>
        <v>23617266</v>
      </c>
      <c r="CM35" s="1084">
        <f t="shared" si="40"/>
        <v>64697642</v>
      </c>
      <c r="CN35" s="1084">
        <f t="shared" si="40"/>
        <v>6867998</v>
      </c>
      <c r="CO35" s="1084">
        <f t="shared" si="40"/>
        <v>4291390</v>
      </c>
      <c r="CP35" s="1084">
        <f t="shared" si="40"/>
        <v>0</v>
      </c>
      <c r="CQ35" s="1084">
        <f t="shared" si="40"/>
        <v>1740087</v>
      </c>
      <c r="CR35" s="1084">
        <f t="shared" si="40"/>
        <v>338446</v>
      </c>
      <c r="CS35" s="1084">
        <f t="shared" si="40"/>
        <v>0</v>
      </c>
      <c r="CT35" s="1084">
        <f t="shared" si="40"/>
        <v>498075</v>
      </c>
      <c r="CU35" s="1084">
        <f t="shared" si="40"/>
        <v>24951188</v>
      </c>
      <c r="CV35" s="1084">
        <f t="shared" si="40"/>
        <v>32878456</v>
      </c>
      <c r="CW35" s="1084">
        <f t="shared" si="40"/>
        <v>57829644</v>
      </c>
      <c r="CX35" s="1084"/>
      <c r="CY35" s="1084"/>
      <c r="CZ35" s="1084"/>
      <c r="DA35" s="1084"/>
      <c r="DB35" s="1084"/>
      <c r="DC35" s="1084"/>
      <c r="DD35" s="1084"/>
      <c r="DE35" s="1084"/>
      <c r="DF35" s="1084"/>
      <c r="DG35" s="1084"/>
      <c r="DH35" s="1084"/>
      <c r="DI35" s="1084"/>
      <c r="DJ35" s="1084"/>
      <c r="DK35" s="1085"/>
      <c r="DL35" s="1085"/>
      <c r="DM35" s="1085"/>
      <c r="DN35" s="1085"/>
      <c r="DO35" s="1085"/>
      <c r="DP35" s="1085"/>
    </row>
    <row r="36" spans="3:120" s="961" customFormat="1" ht="15.75">
      <c r="C36" s="836"/>
      <c r="D36" s="836"/>
      <c r="E36" s="836"/>
      <c r="F36" s="836"/>
      <c r="G36" s="836"/>
      <c r="H36" s="836"/>
      <c r="I36" s="836"/>
      <c r="J36" s="836"/>
      <c r="K36" s="836"/>
      <c r="L36" s="836"/>
      <c r="M36" s="836"/>
      <c r="N36" s="832"/>
      <c r="O36" s="959"/>
      <c r="P36" s="959"/>
      <c r="Q36" s="959"/>
      <c r="R36" s="959"/>
      <c r="S36" s="959"/>
      <c r="T36" s="836"/>
      <c r="U36" s="836"/>
      <c r="V36" s="834">
        <f>V25+W25</f>
        <v>0</v>
      </c>
      <c r="W36" s="836"/>
      <c r="X36" s="836"/>
      <c r="Y36" s="836"/>
      <c r="Z36" s="836"/>
      <c r="AA36" s="836"/>
      <c r="AB36" s="836"/>
      <c r="AC36" s="836"/>
      <c r="AD36" s="836"/>
      <c r="AE36" s="836"/>
      <c r="AF36" s="836"/>
      <c r="AG36" s="834">
        <f>AG25+AH25</f>
        <v>0</v>
      </c>
      <c r="AH36" s="836"/>
      <c r="AI36" s="836"/>
      <c r="AJ36" s="836"/>
      <c r="AK36" s="836"/>
      <c r="AL36" s="836"/>
      <c r="AM36" s="836"/>
      <c r="AN36" s="836"/>
      <c r="AO36" s="836"/>
      <c r="AP36" s="836"/>
      <c r="AQ36" s="836"/>
      <c r="AR36" s="834"/>
      <c r="AS36" s="836"/>
      <c r="AT36" s="836"/>
      <c r="AU36" s="836"/>
      <c r="AV36" s="836"/>
      <c r="AW36" s="836"/>
      <c r="AX36" s="836"/>
      <c r="AY36" s="836"/>
      <c r="AZ36" s="836"/>
      <c r="BA36" s="836"/>
      <c r="BB36" s="836"/>
      <c r="BC36" s="834">
        <f>BC25+BD25</f>
        <v>0</v>
      </c>
      <c r="BD36" s="836"/>
      <c r="BE36" s="836"/>
      <c r="BF36" s="836"/>
      <c r="BG36" s="836"/>
      <c r="BH36" s="836"/>
      <c r="BI36" s="836"/>
      <c r="BJ36" s="836"/>
      <c r="BK36" s="836"/>
      <c r="BL36" s="836"/>
      <c r="BM36" s="836"/>
      <c r="BN36" s="834">
        <f>BN25+BO25</f>
        <v>0</v>
      </c>
      <c r="BO36" s="836"/>
      <c r="BP36" s="836"/>
      <c r="BQ36" s="836"/>
      <c r="BR36" s="836"/>
      <c r="BS36" s="836"/>
      <c r="BT36" s="836"/>
      <c r="BU36" s="836"/>
      <c r="BV36" s="836"/>
      <c r="BW36" s="836"/>
      <c r="BX36" s="836"/>
      <c r="BY36" s="834"/>
      <c r="BZ36" s="836"/>
      <c r="CA36" s="836"/>
      <c r="CB36" s="836"/>
      <c r="CC36" s="836"/>
      <c r="CD36" s="836"/>
      <c r="CE36" s="836"/>
      <c r="CF36" s="836"/>
      <c r="CG36" s="836"/>
      <c r="CH36" s="836"/>
      <c r="CI36" s="836"/>
      <c r="CJ36" s="834"/>
      <c r="CK36" s="836"/>
      <c r="CL36" s="836"/>
      <c r="CM36" s="836"/>
      <c r="CN36" s="836"/>
      <c r="CO36" s="836"/>
      <c r="CP36" s="836"/>
      <c r="CQ36" s="836"/>
      <c r="CR36" s="836"/>
      <c r="CS36" s="836"/>
      <c r="CT36" s="836"/>
      <c r="CU36" s="834">
        <f>CU25+CV25</f>
        <v>0</v>
      </c>
      <c r="CV36" s="836"/>
      <c r="CW36" s="836"/>
      <c r="CX36" s="836"/>
      <c r="CY36" s="836"/>
      <c r="CZ36" s="836"/>
      <c r="DA36" s="836"/>
      <c r="DB36" s="836"/>
      <c r="DC36" s="836"/>
      <c r="DD36" s="836"/>
      <c r="DE36" s="836"/>
      <c r="DF36" s="836"/>
      <c r="DG36" s="836"/>
      <c r="DH36" s="836"/>
      <c r="DI36" s="836"/>
      <c r="DJ36" s="836"/>
      <c r="DK36" s="960"/>
      <c r="DL36" s="960"/>
      <c r="DM36" s="960"/>
      <c r="DN36" s="960"/>
      <c r="DO36" s="960"/>
      <c r="DP36" s="960"/>
    </row>
    <row r="37" spans="3:120" s="961" customFormat="1" ht="15.75">
      <c r="C37" s="836"/>
      <c r="D37" s="836"/>
      <c r="E37" s="836"/>
      <c r="F37" s="836"/>
      <c r="G37" s="836"/>
      <c r="H37" s="836"/>
      <c r="I37" s="836"/>
      <c r="J37" s="836"/>
      <c r="K37" s="836"/>
      <c r="L37" s="836"/>
      <c r="M37" s="836"/>
      <c r="N37" s="832"/>
      <c r="O37" s="959"/>
      <c r="P37" s="959"/>
      <c r="Q37" s="959"/>
      <c r="R37" s="959"/>
      <c r="S37" s="959"/>
      <c r="T37" s="836"/>
      <c r="U37" s="836"/>
      <c r="V37" s="834"/>
      <c r="W37" s="836"/>
      <c r="X37" s="836"/>
      <c r="Y37" s="836"/>
      <c r="Z37" s="836"/>
      <c r="AA37" s="836"/>
      <c r="AB37" s="836"/>
      <c r="AC37" s="836"/>
      <c r="AD37" s="836"/>
      <c r="AE37" s="836"/>
      <c r="AF37" s="836"/>
      <c r="AG37" s="834"/>
      <c r="AH37" s="836"/>
      <c r="AI37" s="836"/>
      <c r="AJ37" s="836"/>
      <c r="AK37" s="836"/>
      <c r="AL37" s="836"/>
      <c r="AM37" s="836"/>
      <c r="AN37" s="836"/>
      <c r="AO37" s="836"/>
      <c r="AP37" s="836"/>
      <c r="AQ37" s="836"/>
      <c r="AR37" s="834"/>
      <c r="AS37" s="836"/>
      <c r="AT37" s="836"/>
      <c r="AU37" s="836"/>
      <c r="AV37" s="836"/>
      <c r="AW37" s="836"/>
      <c r="AX37" s="836"/>
      <c r="AY37" s="836"/>
      <c r="AZ37" s="836"/>
      <c r="BA37" s="836"/>
      <c r="BB37" s="836"/>
      <c r="BC37" s="834"/>
      <c r="BD37" s="836"/>
      <c r="BE37" s="836"/>
      <c r="BF37" s="836"/>
      <c r="BG37" s="836"/>
      <c r="BH37" s="836"/>
      <c r="BI37" s="836"/>
      <c r="BJ37" s="836"/>
      <c r="BK37" s="836"/>
      <c r="BL37" s="836"/>
      <c r="BM37" s="836"/>
      <c r="BN37" s="834"/>
      <c r="BO37" s="836"/>
      <c r="BP37" s="836"/>
      <c r="BQ37" s="836"/>
      <c r="BR37" s="836"/>
      <c r="BS37" s="836"/>
      <c r="BT37" s="836"/>
      <c r="BU37" s="836"/>
      <c r="BV37" s="836"/>
      <c r="BW37" s="836"/>
      <c r="BX37" s="836"/>
      <c r="BY37" s="834"/>
      <c r="BZ37" s="836"/>
      <c r="CA37" s="836"/>
      <c r="CB37" s="836"/>
      <c r="CC37" s="836"/>
      <c r="CD37" s="836"/>
      <c r="CE37" s="836"/>
      <c r="CF37" s="836"/>
      <c r="CG37" s="836"/>
      <c r="CH37" s="836"/>
      <c r="CI37" s="836"/>
      <c r="CJ37" s="834"/>
      <c r="CK37" s="836"/>
      <c r="CL37" s="836"/>
      <c r="CM37" s="836"/>
      <c r="CN37" s="836"/>
      <c r="CO37" s="836"/>
      <c r="CP37" s="836"/>
      <c r="CQ37" s="836"/>
      <c r="CR37" s="836"/>
      <c r="CS37" s="836"/>
      <c r="CT37" s="836"/>
      <c r="CU37" s="834"/>
      <c r="CV37" s="836"/>
      <c r="CW37" s="836"/>
      <c r="CX37" s="836"/>
      <c r="CY37" s="836"/>
      <c r="CZ37" s="836"/>
      <c r="DA37" s="836"/>
      <c r="DB37" s="836"/>
      <c r="DC37" s="836"/>
      <c r="DD37" s="836"/>
      <c r="DE37" s="836"/>
      <c r="DF37" s="836"/>
      <c r="DG37" s="836"/>
      <c r="DH37" s="836"/>
      <c r="DI37" s="836"/>
      <c r="DJ37" s="836"/>
      <c r="DK37" s="960"/>
      <c r="DL37" s="960"/>
      <c r="DM37" s="960"/>
      <c r="DN37" s="960"/>
      <c r="DO37" s="960"/>
      <c r="DP37" s="960"/>
    </row>
    <row r="38" spans="3:120" s="961" customFormat="1" ht="15.75">
      <c r="C38" s="836"/>
      <c r="D38" s="836"/>
      <c r="E38" s="836"/>
      <c r="F38" s="836"/>
      <c r="G38" s="836"/>
      <c r="H38" s="836"/>
      <c r="I38" s="836"/>
      <c r="J38" s="836"/>
      <c r="K38" s="836"/>
      <c r="L38" s="836"/>
      <c r="M38" s="836"/>
      <c r="N38" s="959"/>
      <c r="O38" s="959"/>
      <c r="P38" s="959"/>
      <c r="Q38" s="959"/>
      <c r="R38" s="959"/>
      <c r="S38" s="959"/>
      <c r="T38" s="836"/>
      <c r="U38" s="836"/>
      <c r="V38" s="834"/>
      <c r="W38" s="836"/>
      <c r="X38" s="836"/>
      <c r="Y38" s="836"/>
      <c r="Z38" s="836"/>
      <c r="AA38" s="836"/>
      <c r="AB38" s="836"/>
      <c r="AC38" s="836"/>
      <c r="AD38" s="836"/>
      <c r="AE38" s="836"/>
      <c r="AF38" s="836"/>
      <c r="AG38" s="836"/>
      <c r="AH38" s="836"/>
      <c r="AI38" s="836"/>
      <c r="AJ38" s="836"/>
      <c r="AK38" s="836"/>
      <c r="AL38" s="836"/>
      <c r="AM38" s="836"/>
      <c r="AN38" s="836"/>
      <c r="AO38" s="836"/>
      <c r="AP38" s="836"/>
      <c r="AQ38" s="836"/>
      <c r="AR38" s="836"/>
      <c r="AS38" s="836"/>
      <c r="AT38" s="836"/>
      <c r="AU38" s="836"/>
      <c r="AV38" s="836"/>
      <c r="AW38" s="836"/>
      <c r="AX38" s="836"/>
      <c r="AY38" s="836"/>
      <c r="AZ38" s="836"/>
      <c r="BA38" s="836"/>
      <c r="BB38" s="836"/>
      <c r="BC38" s="836"/>
      <c r="BD38" s="836"/>
      <c r="BE38" s="836"/>
      <c r="BF38" s="836"/>
      <c r="BG38" s="836"/>
      <c r="BH38" s="836"/>
      <c r="BI38" s="836"/>
      <c r="BJ38" s="836"/>
      <c r="BK38" s="836"/>
      <c r="BL38" s="836"/>
      <c r="BM38" s="836"/>
      <c r="BN38" s="836"/>
      <c r="BO38" s="836"/>
      <c r="BP38" s="836"/>
      <c r="BQ38" s="836"/>
      <c r="BR38" s="836"/>
      <c r="BS38" s="836"/>
      <c r="BT38" s="836"/>
      <c r="BU38" s="836"/>
      <c r="BV38" s="836"/>
      <c r="BW38" s="836"/>
      <c r="BX38" s="836"/>
      <c r="BY38" s="836"/>
      <c r="BZ38" s="836"/>
      <c r="CA38" s="836"/>
      <c r="CB38" s="836"/>
      <c r="CC38" s="836"/>
      <c r="CD38" s="836"/>
      <c r="CE38" s="836"/>
      <c r="CF38" s="836"/>
      <c r="CG38" s="836"/>
      <c r="CH38" s="836"/>
      <c r="CI38" s="836"/>
      <c r="CJ38" s="836"/>
      <c r="CK38" s="836"/>
      <c r="CL38" s="836"/>
      <c r="CM38" s="836"/>
      <c r="CN38" s="836"/>
      <c r="CO38" s="836"/>
      <c r="CP38" s="836"/>
      <c r="CQ38" s="836"/>
      <c r="CR38" s="836"/>
      <c r="CS38" s="836"/>
      <c r="CT38" s="836"/>
      <c r="CU38" s="836"/>
      <c r="CV38" s="836"/>
      <c r="CW38" s="836"/>
      <c r="CX38" s="836"/>
      <c r="CY38" s="836"/>
      <c r="CZ38" s="836"/>
      <c r="DA38" s="836"/>
      <c r="DB38" s="836"/>
      <c r="DC38" s="836"/>
      <c r="DD38" s="836"/>
      <c r="DE38" s="836"/>
      <c r="DF38" s="836"/>
      <c r="DG38" s="836"/>
      <c r="DH38" s="836"/>
      <c r="DI38" s="836"/>
      <c r="DJ38" s="836"/>
      <c r="DK38" s="960"/>
      <c r="DL38" s="960"/>
      <c r="DM38" s="960"/>
      <c r="DN38" s="960"/>
      <c r="DO38" s="960"/>
      <c r="DP38" s="960"/>
    </row>
    <row r="39" spans="3:120" s="961" customFormat="1" ht="15.75">
      <c r="C39" s="836"/>
      <c r="D39" s="836"/>
      <c r="E39" s="836"/>
      <c r="F39" s="836"/>
      <c r="G39" s="836"/>
      <c r="H39" s="836"/>
      <c r="I39" s="836"/>
      <c r="J39" s="836"/>
      <c r="K39" s="836"/>
      <c r="L39" s="836"/>
      <c r="M39" s="836"/>
      <c r="N39" s="959"/>
      <c r="O39" s="959"/>
      <c r="P39" s="959"/>
      <c r="Q39" s="959"/>
      <c r="R39" s="959"/>
      <c r="S39" s="959"/>
      <c r="T39" s="836"/>
      <c r="U39" s="836"/>
      <c r="V39" s="834"/>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6"/>
      <c r="BI39" s="836"/>
      <c r="BJ39" s="836"/>
      <c r="BK39" s="836"/>
      <c r="BL39" s="836"/>
      <c r="BM39" s="836"/>
      <c r="BN39" s="836"/>
      <c r="BO39" s="836"/>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6"/>
      <c r="CM39" s="836"/>
      <c r="CN39" s="836"/>
      <c r="CO39" s="836"/>
      <c r="CP39" s="836"/>
      <c r="CQ39" s="836"/>
      <c r="CR39" s="836"/>
      <c r="CS39" s="836"/>
      <c r="CT39" s="836"/>
      <c r="CU39" s="836"/>
      <c r="CV39" s="836"/>
      <c r="CW39" s="836"/>
      <c r="CX39" s="836"/>
      <c r="CY39" s="836"/>
      <c r="CZ39" s="836"/>
      <c r="DA39" s="836"/>
      <c r="DB39" s="836"/>
      <c r="DC39" s="836"/>
      <c r="DD39" s="836"/>
      <c r="DE39" s="836"/>
      <c r="DF39" s="836"/>
      <c r="DG39" s="836"/>
      <c r="DH39" s="836"/>
      <c r="DI39" s="836"/>
      <c r="DJ39" s="836"/>
      <c r="DK39" s="960"/>
      <c r="DL39" s="960"/>
      <c r="DM39" s="960"/>
      <c r="DN39" s="960"/>
      <c r="DO39" s="960"/>
      <c r="DP39" s="960"/>
    </row>
    <row r="40" spans="3:120" s="961" customFormat="1" ht="15.75">
      <c r="C40" s="836"/>
      <c r="D40" s="836"/>
      <c r="E40" s="836"/>
      <c r="F40" s="836"/>
      <c r="G40" s="836"/>
      <c r="H40" s="836"/>
      <c r="I40" s="836"/>
      <c r="J40" s="836"/>
      <c r="K40" s="836"/>
      <c r="L40" s="836"/>
      <c r="M40" s="836"/>
      <c r="N40" s="959"/>
      <c r="O40" s="959"/>
      <c r="P40" s="959"/>
      <c r="Q40" s="959"/>
      <c r="R40" s="959"/>
      <c r="S40" s="959"/>
      <c r="T40" s="836"/>
      <c r="U40" s="836"/>
      <c r="V40" s="834"/>
      <c r="W40" s="836"/>
      <c r="X40" s="836"/>
      <c r="Y40" s="836"/>
      <c r="Z40" s="836"/>
      <c r="AA40" s="836"/>
      <c r="AB40" s="836"/>
      <c r="AC40" s="836"/>
      <c r="AD40" s="836"/>
      <c r="AE40" s="836"/>
      <c r="AF40" s="836"/>
      <c r="AG40" s="836"/>
      <c r="AH40" s="836"/>
      <c r="AI40" s="836"/>
      <c r="AJ40" s="836"/>
      <c r="AK40" s="836"/>
      <c r="AL40" s="836"/>
      <c r="AM40" s="836"/>
      <c r="AN40" s="836"/>
      <c r="AO40" s="836"/>
      <c r="AP40" s="836"/>
      <c r="AQ40" s="836"/>
      <c r="AR40" s="836"/>
      <c r="AS40" s="836"/>
      <c r="AT40" s="836"/>
      <c r="AU40" s="836"/>
      <c r="AV40" s="836"/>
      <c r="AW40" s="836"/>
      <c r="AX40" s="836"/>
      <c r="AY40" s="836"/>
      <c r="AZ40" s="836"/>
      <c r="BA40" s="836"/>
      <c r="BB40" s="836"/>
      <c r="BC40" s="836"/>
      <c r="BD40" s="836"/>
      <c r="BE40" s="836"/>
      <c r="BF40" s="836"/>
      <c r="BG40" s="836"/>
      <c r="BH40" s="836"/>
      <c r="BI40" s="836"/>
      <c r="BJ40" s="836"/>
      <c r="BK40" s="836"/>
      <c r="BL40" s="836"/>
      <c r="BM40" s="836"/>
      <c r="BN40" s="836"/>
      <c r="BO40" s="836"/>
      <c r="BP40" s="836"/>
      <c r="BQ40" s="836"/>
      <c r="BR40" s="836"/>
      <c r="BS40" s="836"/>
      <c r="BT40" s="836"/>
      <c r="BU40" s="836"/>
      <c r="BV40" s="836"/>
      <c r="BW40" s="836"/>
      <c r="BX40" s="836"/>
      <c r="BY40" s="836"/>
      <c r="BZ40" s="836"/>
      <c r="CA40" s="836"/>
      <c r="CB40" s="836"/>
      <c r="CC40" s="836"/>
      <c r="CD40" s="836"/>
      <c r="CE40" s="836"/>
      <c r="CF40" s="836"/>
      <c r="CG40" s="836"/>
      <c r="CH40" s="836"/>
      <c r="CI40" s="836"/>
      <c r="CJ40" s="836"/>
      <c r="CK40" s="836"/>
      <c r="CL40" s="836"/>
      <c r="CM40" s="836"/>
      <c r="CN40" s="836"/>
      <c r="CO40" s="836"/>
      <c r="CP40" s="836"/>
      <c r="CQ40" s="836"/>
      <c r="CR40" s="836"/>
      <c r="CS40" s="836"/>
      <c r="CT40" s="836"/>
      <c r="CU40" s="836"/>
      <c r="CV40" s="836"/>
      <c r="CW40" s="836"/>
      <c r="CX40" s="836"/>
      <c r="CY40" s="836"/>
      <c r="CZ40" s="836"/>
      <c r="DA40" s="836"/>
      <c r="DB40" s="836"/>
      <c r="DC40" s="836"/>
      <c r="DD40" s="836"/>
      <c r="DE40" s="836"/>
      <c r="DF40" s="836"/>
      <c r="DG40" s="836"/>
      <c r="DH40" s="836"/>
      <c r="DI40" s="836"/>
      <c r="DJ40" s="836"/>
      <c r="DK40" s="960"/>
      <c r="DL40" s="960"/>
      <c r="DM40" s="960"/>
      <c r="DN40" s="960"/>
      <c r="DO40" s="960"/>
      <c r="DP40" s="960"/>
    </row>
    <row r="41" spans="3:120" s="961" customFormat="1" ht="15.75">
      <c r="C41" s="836"/>
      <c r="D41" s="836"/>
      <c r="E41" s="836"/>
      <c r="F41" s="836"/>
      <c r="G41" s="836"/>
      <c r="H41" s="836"/>
      <c r="I41" s="836"/>
      <c r="J41" s="836"/>
      <c r="K41" s="836"/>
      <c r="L41" s="836"/>
      <c r="M41" s="836"/>
      <c r="N41" s="959"/>
      <c r="O41" s="959"/>
      <c r="P41" s="959"/>
      <c r="Q41" s="959"/>
      <c r="R41" s="959"/>
      <c r="S41" s="959"/>
      <c r="T41" s="836"/>
      <c r="U41" s="836"/>
      <c r="V41" s="834"/>
      <c r="W41" s="836"/>
      <c r="X41" s="836"/>
      <c r="Y41" s="836"/>
      <c r="Z41" s="836"/>
      <c r="AA41" s="836"/>
      <c r="AB41" s="836"/>
      <c r="AC41" s="836"/>
      <c r="AD41" s="836"/>
      <c r="AE41" s="836"/>
      <c r="AF41" s="836"/>
      <c r="AG41" s="836"/>
      <c r="AH41" s="836"/>
      <c r="AI41" s="836"/>
      <c r="AJ41" s="836"/>
      <c r="AK41" s="836"/>
      <c r="AL41" s="836"/>
      <c r="AM41" s="836"/>
      <c r="AN41" s="836"/>
      <c r="AO41" s="836"/>
      <c r="AP41" s="836"/>
      <c r="AQ41" s="836"/>
      <c r="AR41" s="836"/>
      <c r="AS41" s="836"/>
      <c r="AT41" s="836"/>
      <c r="AU41" s="836"/>
      <c r="AV41" s="836"/>
      <c r="AW41" s="836"/>
      <c r="AX41" s="836"/>
      <c r="AY41" s="836"/>
      <c r="AZ41" s="836"/>
      <c r="BA41" s="836"/>
      <c r="BB41" s="836"/>
      <c r="BC41" s="836"/>
      <c r="BD41" s="836"/>
      <c r="BE41" s="836"/>
      <c r="BF41" s="836"/>
      <c r="BG41" s="836"/>
      <c r="BH41" s="836"/>
      <c r="BI41" s="836"/>
      <c r="BJ41" s="836"/>
      <c r="BK41" s="836"/>
      <c r="BL41" s="836"/>
      <c r="BM41" s="836"/>
      <c r="BN41" s="836"/>
      <c r="BO41" s="836"/>
      <c r="BP41" s="836"/>
      <c r="BQ41" s="836"/>
      <c r="BR41" s="836"/>
      <c r="BS41" s="836"/>
      <c r="BT41" s="836"/>
      <c r="BU41" s="836"/>
      <c r="BV41" s="836"/>
      <c r="BW41" s="836"/>
      <c r="BX41" s="836"/>
      <c r="BY41" s="836"/>
      <c r="BZ41" s="836"/>
      <c r="CA41" s="836"/>
      <c r="CB41" s="836"/>
      <c r="CC41" s="836"/>
      <c r="CD41" s="836"/>
      <c r="CE41" s="836"/>
      <c r="CF41" s="836"/>
      <c r="CG41" s="836"/>
      <c r="CH41" s="836"/>
      <c r="CI41" s="836"/>
      <c r="CJ41" s="836"/>
      <c r="CK41" s="836"/>
      <c r="CL41" s="836"/>
      <c r="CM41" s="836"/>
      <c r="CN41" s="836"/>
      <c r="CO41" s="836"/>
      <c r="CP41" s="836"/>
      <c r="CQ41" s="836"/>
      <c r="CR41" s="836"/>
      <c r="CS41" s="836"/>
      <c r="CT41" s="836"/>
      <c r="CU41" s="836"/>
      <c r="CV41" s="836"/>
      <c r="CW41" s="836"/>
      <c r="CX41" s="836"/>
      <c r="CY41" s="836"/>
      <c r="CZ41" s="836"/>
      <c r="DA41" s="836"/>
      <c r="DB41" s="836"/>
      <c r="DC41" s="836"/>
      <c r="DD41" s="836"/>
      <c r="DE41" s="836"/>
      <c r="DF41" s="836"/>
      <c r="DG41" s="836"/>
      <c r="DH41" s="836"/>
      <c r="DI41" s="836"/>
      <c r="DJ41" s="836"/>
      <c r="DK41" s="960"/>
      <c r="DL41" s="960"/>
      <c r="DM41" s="960"/>
      <c r="DN41" s="960"/>
      <c r="DO41" s="960"/>
      <c r="DP41" s="960"/>
    </row>
    <row r="42" spans="11:22" ht="15.75">
      <c r="K42" s="836"/>
      <c r="V42" s="834"/>
    </row>
    <row r="43" spans="1:115" ht="16.5" customHeight="1" hidden="1">
      <c r="A43" s="1559" t="s">
        <v>32</v>
      </c>
      <c r="B43" s="1560"/>
      <c r="V43" s="834"/>
      <c r="DK43" s="451"/>
    </row>
    <row r="44" spans="1:115" ht="16.5" customHeight="1" hidden="1">
      <c r="A44" s="1508" t="s">
        <v>338</v>
      </c>
      <c r="B44" s="1508"/>
      <c r="C44" s="1508"/>
      <c r="D44" s="1508"/>
      <c r="E44" s="1508"/>
      <c r="F44" s="1508"/>
      <c r="G44" s="1508"/>
      <c r="H44" s="1508"/>
      <c r="I44" s="1508"/>
      <c r="J44" s="1508"/>
      <c r="K44" s="1508"/>
      <c r="L44" s="1508"/>
      <c r="M44" s="1508"/>
      <c r="N44" s="1508"/>
      <c r="O44" s="1508"/>
      <c r="P44" s="1508"/>
      <c r="Q44" s="1508"/>
      <c r="R44" s="1508"/>
      <c r="S44" s="1508"/>
      <c r="T44" s="1508"/>
      <c r="U44" s="1508"/>
      <c r="V44" s="1508"/>
      <c r="W44" s="1508"/>
      <c r="X44" s="1508"/>
      <c r="Y44" s="1508"/>
      <c r="Z44" s="1508"/>
      <c r="AA44" s="1508"/>
      <c r="AB44" s="1508"/>
      <c r="AC44" s="1508"/>
      <c r="AD44" s="1508"/>
      <c r="AE44" s="1508"/>
      <c r="AF44" s="1508"/>
      <c r="AG44" s="1508"/>
      <c r="AH44" s="1508"/>
      <c r="AI44" s="1508"/>
      <c r="AJ44" s="1508"/>
      <c r="AK44" s="1508"/>
      <c r="AL44" s="1508"/>
      <c r="AM44" s="1508"/>
      <c r="AN44" s="1508"/>
      <c r="AO44" s="1508"/>
      <c r="AP44" s="1508"/>
      <c r="AQ44" s="1508"/>
      <c r="AR44" s="1508"/>
      <c r="AS44" s="1508"/>
      <c r="AT44" s="1508"/>
      <c r="AU44" s="1508"/>
      <c r="AV44" s="1508"/>
      <c r="AW44" s="1508"/>
      <c r="AX44" s="1508"/>
      <c r="AY44" s="1508"/>
      <c r="AZ44" s="1508"/>
      <c r="BA44" s="1508"/>
      <c r="BB44" s="1508"/>
      <c r="BC44" s="1508"/>
      <c r="BD44" s="1508"/>
      <c r="BE44" s="1508"/>
      <c r="BF44" s="1508"/>
      <c r="BG44" s="1508"/>
      <c r="BH44" s="1508"/>
      <c r="BI44" s="1508"/>
      <c r="BJ44" s="1508"/>
      <c r="BK44" s="1508"/>
      <c r="BL44" s="1508"/>
      <c r="BM44" s="1508"/>
      <c r="BN44" s="1508"/>
      <c r="BO44" s="1508"/>
      <c r="BP44" s="1508"/>
      <c r="BQ44" s="1508"/>
      <c r="BR44" s="1508"/>
      <c r="BS44" s="1508"/>
      <c r="BT44" s="1508"/>
      <c r="BU44" s="1508"/>
      <c r="BV44" s="1508"/>
      <c r="BW44" s="1508"/>
      <c r="BX44" s="1508"/>
      <c r="BY44" s="1508"/>
      <c r="BZ44" s="1508"/>
      <c r="CA44" s="1508"/>
      <c r="CB44" s="1508"/>
      <c r="CC44" s="1508"/>
      <c r="CD44" s="1508"/>
      <c r="CE44" s="1508"/>
      <c r="CF44" s="1508"/>
      <c r="CG44" s="1508"/>
      <c r="CH44" s="1508"/>
      <c r="CI44" s="1508"/>
      <c r="CJ44" s="1508"/>
      <c r="CK44" s="1508"/>
      <c r="CL44" s="1508"/>
      <c r="CM44" s="1508"/>
      <c r="CN44" s="1508"/>
      <c r="CO44" s="1508"/>
      <c r="CP44" s="1508"/>
      <c r="CQ44" s="1508"/>
      <c r="CR44" s="1508"/>
      <c r="CS44" s="1508"/>
      <c r="CT44" s="1508"/>
      <c r="CU44" s="1508"/>
      <c r="CV44" s="1508"/>
      <c r="CW44" s="1508"/>
      <c r="CX44" s="1508"/>
      <c r="CY44" s="1508"/>
      <c r="CZ44" s="1508"/>
      <c r="DA44" s="1508"/>
      <c r="DB44" s="1508"/>
      <c r="DC44" s="1508"/>
      <c r="DD44" s="1508"/>
      <c r="DE44" s="1508"/>
      <c r="DF44" s="1508"/>
      <c r="DG44" s="1508"/>
      <c r="DH44" s="1508"/>
      <c r="DI44" s="1508"/>
      <c r="DJ44" s="1508"/>
      <c r="DK44" s="448"/>
    </row>
    <row r="45" spans="1:115" ht="16.5" customHeight="1" hidden="1">
      <c r="A45" s="1508" t="s">
        <v>339</v>
      </c>
      <c r="B45" s="1508"/>
      <c r="V45" s="834"/>
      <c r="DK45" s="451"/>
    </row>
    <row r="46" spans="1:115" ht="15.75" customHeight="1" hidden="1">
      <c r="A46" s="420" t="s">
        <v>118</v>
      </c>
      <c r="B46" s="420"/>
      <c r="V46" s="834"/>
      <c r="DK46" s="448"/>
    </row>
    <row r="47" spans="1:115" ht="15.75" customHeight="1" hidden="1">
      <c r="A47" s="452"/>
      <c r="B47" s="452" t="s">
        <v>93</v>
      </c>
      <c r="V47" s="834"/>
      <c r="DK47" s="448"/>
    </row>
    <row r="48" spans="1:115" ht="15.75" customHeight="1" hidden="1">
      <c r="A48" s="1135" t="s">
        <v>70</v>
      </c>
      <c r="B48" s="1136"/>
      <c r="DK48" s="451"/>
    </row>
    <row r="49" spans="1:115" ht="15.75" customHeight="1" hidden="1">
      <c r="A49" s="1137"/>
      <c r="B49" s="1138"/>
      <c r="DK49" s="448"/>
    </row>
    <row r="50" spans="1:115" ht="15.75" customHeight="1" hidden="1">
      <c r="A50" s="1137"/>
      <c r="B50" s="1138"/>
      <c r="DK50" s="448"/>
    </row>
    <row r="51" spans="1:118" ht="15.75" customHeight="1" hidden="1">
      <c r="A51" s="1553"/>
      <c r="B51" s="1554"/>
      <c r="DK51" s="1561" t="s">
        <v>496</v>
      </c>
      <c r="DL51" s="1561"/>
      <c r="DM51" s="1561"/>
      <c r="DN51" s="1561"/>
    </row>
    <row r="52" spans="1:118" ht="15" hidden="1">
      <c r="A52" s="1556" t="s">
        <v>6</v>
      </c>
      <c r="B52" s="1557"/>
      <c r="DK52" s="453" t="s">
        <v>497</v>
      </c>
      <c r="DL52" s="454" t="s">
        <v>500</v>
      </c>
      <c r="DM52" s="454" t="s">
        <v>498</v>
      </c>
      <c r="DN52" s="454" t="s">
        <v>499</v>
      </c>
    </row>
    <row r="53" spans="1:118" ht="24.75" customHeight="1" hidden="1">
      <c r="A53" s="412" t="s">
        <v>0</v>
      </c>
      <c r="B53" s="413" t="s">
        <v>129</v>
      </c>
      <c r="DK53" s="397" t="e">
        <f>'03'!#REF!+'04'!#REF!</f>
        <v>#REF!</v>
      </c>
      <c r="DL53" s="397" t="e">
        <f>#REF!-DK53</f>
        <v>#REF!</v>
      </c>
      <c r="DM53" s="397" t="e">
        <f>'07'!#REF!</f>
        <v>#REF!</v>
      </c>
      <c r="DN53" s="397" t="e">
        <f>#REF!-DM53</f>
        <v>#REF!</v>
      </c>
    </row>
    <row r="54" spans="1:118" ht="24.75" customHeight="1" hidden="1">
      <c r="A54" s="415">
        <v>1</v>
      </c>
      <c r="B54" s="416" t="s">
        <v>130</v>
      </c>
      <c r="DK54" s="398" t="e">
        <f>'03'!#REF!+'04'!#REF!</f>
        <v>#REF!</v>
      </c>
      <c r="DL54" s="398" t="e">
        <f>#REF!-DK54</f>
        <v>#REF!</v>
      </c>
      <c r="DM54" s="398" t="e">
        <f>'07'!#REF!</f>
        <v>#REF!</v>
      </c>
      <c r="DN54" s="398" t="e">
        <f>#REF!-DM54</f>
        <v>#REF!</v>
      </c>
    </row>
    <row r="55" spans="1:118" ht="24.75" customHeight="1" hidden="1">
      <c r="A55" s="415">
        <v>2</v>
      </c>
      <c r="B55" s="416" t="s">
        <v>131</v>
      </c>
      <c r="DK55" s="398" t="e">
        <f>'03'!#REF!+'04'!#REF!</f>
        <v>#REF!</v>
      </c>
      <c r="DL55" s="398" t="e">
        <f>#REF!-DK55</f>
        <v>#REF!</v>
      </c>
      <c r="DM55" s="398" t="e">
        <f>'07'!#REF!</f>
        <v>#REF!</v>
      </c>
      <c r="DN55" s="398" t="e">
        <f>#REF!-DM55</f>
        <v>#REF!</v>
      </c>
    </row>
    <row r="56" spans="1:118" ht="24.75" customHeight="1" hidden="1">
      <c r="A56" s="392" t="s">
        <v>1</v>
      </c>
      <c r="B56" s="393" t="s">
        <v>132</v>
      </c>
      <c r="DK56" s="398" t="e">
        <f>'03'!#REF!+'04'!#REF!</f>
        <v>#REF!</v>
      </c>
      <c r="DL56" s="398" t="e">
        <f>#REF!-DK56</f>
        <v>#REF!</v>
      </c>
      <c r="DM56" s="398" t="e">
        <f>'07'!#REF!</f>
        <v>#REF!</v>
      </c>
      <c r="DN56" s="398" t="e">
        <f>#REF!-DM56</f>
        <v>#REF!</v>
      </c>
    </row>
    <row r="57" spans="1:118" ht="24.75" customHeight="1" hidden="1">
      <c r="A57" s="392" t="s">
        <v>9</v>
      </c>
      <c r="B57" s="393" t="s">
        <v>133</v>
      </c>
      <c r="DK57" s="398" t="e">
        <f>'03'!#REF!+'04'!#REF!</f>
        <v>#REF!</v>
      </c>
      <c r="DL57" s="398" t="e">
        <f>#REF!-DK57</f>
        <v>#REF!</v>
      </c>
      <c r="DM57" s="398" t="e">
        <f>'07'!#REF!</f>
        <v>#REF!</v>
      </c>
      <c r="DN57" s="398" t="e">
        <f>#REF!-DM57</f>
        <v>#REF!</v>
      </c>
    </row>
    <row r="58" spans="1:118" ht="24.75" customHeight="1" hidden="1">
      <c r="A58" s="392" t="s">
        <v>134</v>
      </c>
      <c r="B58" s="393" t="s">
        <v>135</v>
      </c>
      <c r="DK58" s="397" t="e">
        <f>'03'!#REF!+'04'!#REF!</f>
        <v>#REF!</v>
      </c>
      <c r="DL58" s="397" t="e">
        <f>#REF!-DK58</f>
        <v>#REF!</v>
      </c>
      <c r="DM58" s="397" t="e">
        <f>'07'!#REF!</f>
        <v>#REF!</v>
      </c>
      <c r="DN58" s="397" t="e">
        <f>#REF!-DM58</f>
        <v>#REF!</v>
      </c>
    </row>
    <row r="59" spans="1:118" ht="24.75" customHeight="1" hidden="1">
      <c r="A59" s="392" t="s">
        <v>51</v>
      </c>
      <c r="B59" s="417" t="s">
        <v>136</v>
      </c>
      <c r="DK59" s="397" t="e">
        <f>'03'!#REF!+'04'!#REF!</f>
        <v>#REF!</v>
      </c>
      <c r="DL59" s="397" t="e">
        <f>#REF!-DK59</f>
        <v>#REF!</v>
      </c>
      <c r="DM59" s="397" t="e">
        <f>'07'!#REF!</f>
        <v>#REF!</v>
      </c>
      <c r="DN59" s="397" t="e">
        <f>#REF!-DM59</f>
        <v>#REF!</v>
      </c>
    </row>
    <row r="60" spans="1:118" ht="24.75" customHeight="1" hidden="1">
      <c r="A60" s="415" t="s">
        <v>53</v>
      </c>
      <c r="B60" s="416" t="s">
        <v>137</v>
      </c>
      <c r="DK60" s="398" t="e">
        <f>'03'!#REF!+'04'!#REF!</f>
        <v>#REF!</v>
      </c>
      <c r="DL60" s="398" t="e">
        <f>#REF!-DK60</f>
        <v>#REF!</v>
      </c>
      <c r="DM60" s="398" t="e">
        <f>'07'!#REF!</f>
        <v>#REF!</v>
      </c>
      <c r="DN60" s="398" t="e">
        <f>#REF!-DM60</f>
        <v>#REF!</v>
      </c>
    </row>
    <row r="61" spans="1:118" ht="24.75" customHeight="1" hidden="1">
      <c r="A61" s="415" t="s">
        <v>54</v>
      </c>
      <c r="B61" s="416" t="s">
        <v>138</v>
      </c>
      <c r="DK61" s="398" t="e">
        <f>'03'!#REF!+'04'!#REF!</f>
        <v>#REF!</v>
      </c>
      <c r="DL61" s="398" t="e">
        <f>#REF!-DK61</f>
        <v>#REF!</v>
      </c>
      <c r="DM61" s="398" t="e">
        <f>'07'!#REF!</f>
        <v>#REF!</v>
      </c>
      <c r="DN61" s="398" t="e">
        <f>#REF!-DM61</f>
        <v>#REF!</v>
      </c>
    </row>
    <row r="62" spans="1:118" ht="24.75" customHeight="1" hidden="1">
      <c r="A62" s="415" t="s">
        <v>139</v>
      </c>
      <c r="B62" s="416" t="s">
        <v>199</v>
      </c>
      <c r="DK62" s="398" t="e">
        <f>'03'!#REF!</f>
        <v>#REF!</v>
      </c>
      <c r="DL62" s="398" t="e">
        <f>#REF!-DK62</f>
        <v>#REF!</v>
      </c>
      <c r="DM62" s="398" t="e">
        <f>'07'!#REF!</f>
        <v>#REF!</v>
      </c>
      <c r="DN62" s="398" t="e">
        <f>#REF!-DM62</f>
        <v>#REF!</v>
      </c>
    </row>
    <row r="63" spans="1:118" ht="24.75" customHeight="1" hidden="1">
      <c r="A63" s="415" t="s">
        <v>141</v>
      </c>
      <c r="B63" s="416" t="s">
        <v>140</v>
      </c>
      <c r="DK63" s="398" t="e">
        <f>'03'!#REF!+'04'!#REF!</f>
        <v>#REF!</v>
      </c>
      <c r="DL63" s="398" t="e">
        <f>#REF!-DK63</f>
        <v>#REF!</v>
      </c>
      <c r="DM63" s="398" t="e">
        <f>'07'!#REF!</f>
        <v>#REF!</v>
      </c>
      <c r="DN63" s="398" t="e">
        <f>#REF!-DM63</f>
        <v>#REF!</v>
      </c>
    </row>
    <row r="64" spans="1:118" ht="24.75" customHeight="1" hidden="1">
      <c r="A64" s="415" t="s">
        <v>143</v>
      </c>
      <c r="B64" s="416" t="s">
        <v>142</v>
      </c>
      <c r="DK64" s="398" t="e">
        <f>'03'!#REF!+'04'!#REF!</f>
        <v>#REF!</v>
      </c>
      <c r="DL64" s="398" t="e">
        <f>#REF!-DK64</f>
        <v>#REF!</v>
      </c>
      <c r="DM64" s="398" t="e">
        <f>'07'!#REF!</f>
        <v>#REF!</v>
      </c>
      <c r="DN64" s="398" t="e">
        <f>#REF!-DM64</f>
        <v>#REF!</v>
      </c>
    </row>
    <row r="65" spans="1:118" ht="24.75" customHeight="1" hidden="1">
      <c r="A65" s="415" t="s">
        <v>145</v>
      </c>
      <c r="B65" s="416" t="s">
        <v>144</v>
      </c>
      <c r="DK65" s="398" t="e">
        <f>'03'!#REF!+'04'!#REF!</f>
        <v>#REF!</v>
      </c>
      <c r="DL65" s="398" t="e">
        <f>#REF!-DK65</f>
        <v>#REF!</v>
      </c>
      <c r="DM65" s="398" t="e">
        <f>'07'!#REF!</f>
        <v>#REF!</v>
      </c>
      <c r="DN65" s="398" t="e">
        <f>#REF!-DM65</f>
        <v>#REF!</v>
      </c>
    </row>
    <row r="66" spans="1:118" ht="24.75" customHeight="1" hidden="1">
      <c r="A66" s="415" t="s">
        <v>147</v>
      </c>
      <c r="B66" s="418" t="s">
        <v>146</v>
      </c>
      <c r="DK66" s="398" t="e">
        <f>'03'!#REF!+'04'!#REF!</f>
        <v>#REF!</v>
      </c>
      <c r="DL66" s="398" t="e">
        <f>#REF!-DK66</f>
        <v>#REF!</v>
      </c>
      <c r="DM66" s="398" t="e">
        <f>'07'!#REF!</f>
        <v>#REF!</v>
      </c>
      <c r="DN66" s="398" t="e">
        <f>#REF!-DM66</f>
        <v>#REF!</v>
      </c>
    </row>
    <row r="67" spans="1:118" ht="24.75" customHeight="1" hidden="1">
      <c r="A67" s="415" t="s">
        <v>183</v>
      </c>
      <c r="B67" s="416" t="s">
        <v>148</v>
      </c>
      <c r="DK67" s="398" t="e">
        <f>'03'!#REF!+'04'!#REF!</f>
        <v>#REF!</v>
      </c>
      <c r="DL67" s="398" t="e">
        <f>#REF!-DK67</f>
        <v>#REF!</v>
      </c>
      <c r="DM67" s="398" t="e">
        <f>'07'!#REF!</f>
        <v>#REF!</v>
      </c>
      <c r="DN67" s="398" t="e">
        <f>#REF!-DM67</f>
        <v>#REF!</v>
      </c>
    </row>
    <row r="68" spans="1:118" ht="24.75" customHeight="1" hidden="1">
      <c r="A68" s="392" t="s">
        <v>52</v>
      </c>
      <c r="B68" s="393" t="s">
        <v>149</v>
      </c>
      <c r="DK68" s="397" t="e">
        <f>'03'!#REF!+'04'!#REF!</f>
        <v>#REF!</v>
      </c>
      <c r="DL68" s="397" t="e">
        <f>#REF!-DK68</f>
        <v>#REF!</v>
      </c>
      <c r="DM68" s="397" t="e">
        <f>'07'!#REF!</f>
        <v>#REF!</v>
      </c>
      <c r="DN68" s="397" t="e">
        <f>#REF!-DM68</f>
        <v>#REF!</v>
      </c>
    </row>
    <row r="69" spans="1:118" ht="24.75" customHeight="1" hidden="1">
      <c r="A69" s="441" t="s">
        <v>75</v>
      </c>
      <c r="B69" s="458" t="s">
        <v>211</v>
      </c>
      <c r="DK69" s="411"/>
      <c r="DL69" s="459"/>
      <c r="DM69" s="459"/>
      <c r="DN69" s="459"/>
    </row>
    <row r="70" spans="1:118" ht="17.25" hidden="1">
      <c r="A70" s="1558" t="s">
        <v>494</v>
      </c>
      <c r="B70" s="1558"/>
      <c r="DK70" s="411"/>
      <c r="DL70" s="459"/>
      <c r="DM70" s="459"/>
      <c r="DN70" s="459"/>
    </row>
    <row r="71" spans="1:118" ht="17.25" hidden="1">
      <c r="A71" s="1552" t="s">
        <v>495</v>
      </c>
      <c r="B71" s="1552"/>
      <c r="DK71" s="411"/>
      <c r="DL71" s="459"/>
      <c r="DM71" s="459"/>
      <c r="DN71" s="459"/>
    </row>
    <row r="72" spans="1:118" ht="18.75" customHeight="1" hidden="1">
      <c r="A72" s="448"/>
      <c r="B72" s="460" t="s">
        <v>502</v>
      </c>
      <c r="DK72" s="451"/>
      <c r="DL72" s="451"/>
      <c r="DM72" s="451"/>
      <c r="DN72" s="451"/>
    </row>
    <row r="73" spans="1:118" ht="18.75" customHeight="1" hidden="1">
      <c r="A73" s="1551" t="s">
        <v>4</v>
      </c>
      <c r="B73" s="1551"/>
      <c r="C73" s="1551"/>
      <c r="D73" s="1551"/>
      <c r="E73" s="1551"/>
      <c r="F73" s="1551"/>
      <c r="G73" s="1551"/>
      <c r="H73" s="1551"/>
      <c r="I73" s="1551"/>
      <c r="J73" s="1551"/>
      <c r="K73" s="1551"/>
      <c r="L73" s="1551"/>
      <c r="M73" s="1551"/>
      <c r="N73" s="1551"/>
      <c r="O73" s="1551"/>
      <c r="P73" s="1551"/>
      <c r="Q73" s="1551"/>
      <c r="R73" s="1551"/>
      <c r="S73" s="1551"/>
      <c r="T73" s="1551"/>
      <c r="U73" s="1551"/>
      <c r="V73" s="1551"/>
      <c r="W73" s="1551"/>
      <c r="X73" s="1551"/>
      <c r="Y73" s="1551"/>
      <c r="Z73" s="1551"/>
      <c r="AA73" s="1551"/>
      <c r="AB73" s="1551"/>
      <c r="AC73" s="1551"/>
      <c r="AD73" s="1551"/>
      <c r="AE73" s="1551"/>
      <c r="AF73" s="1551"/>
      <c r="AG73" s="1551"/>
      <c r="AH73" s="1551"/>
      <c r="AI73" s="1551"/>
      <c r="AJ73" s="1551"/>
      <c r="AK73" s="1551"/>
      <c r="AL73" s="1551"/>
      <c r="AM73" s="1551"/>
      <c r="AN73" s="1551"/>
      <c r="AO73" s="1551"/>
      <c r="AP73" s="1551"/>
      <c r="AQ73" s="1551"/>
      <c r="AR73" s="1551"/>
      <c r="AS73" s="1551"/>
      <c r="AT73" s="1551"/>
      <c r="AU73" s="1551"/>
      <c r="AV73" s="1551"/>
      <c r="AW73" s="1551"/>
      <c r="AX73" s="1551"/>
      <c r="AY73" s="1551"/>
      <c r="AZ73" s="1551"/>
      <c r="BA73" s="1551"/>
      <c r="BB73" s="1551"/>
      <c r="BC73" s="1551"/>
      <c r="BD73" s="1551"/>
      <c r="BE73" s="1551"/>
      <c r="BF73" s="1551"/>
      <c r="BG73" s="1551"/>
      <c r="BH73" s="1551"/>
      <c r="BI73" s="1551"/>
      <c r="BJ73" s="1551"/>
      <c r="BK73" s="1551"/>
      <c r="BL73" s="1551"/>
      <c r="BM73" s="1551"/>
      <c r="BN73" s="1551"/>
      <c r="BO73" s="1551"/>
      <c r="BP73" s="1551"/>
      <c r="BQ73" s="1551"/>
      <c r="BR73" s="1551"/>
      <c r="BS73" s="1551"/>
      <c r="BT73" s="1551"/>
      <c r="BU73" s="1551"/>
      <c r="BV73" s="1551"/>
      <c r="BW73" s="1551"/>
      <c r="BX73" s="1551"/>
      <c r="BY73" s="1551"/>
      <c r="BZ73" s="1551"/>
      <c r="CA73" s="1551"/>
      <c r="CB73" s="1551"/>
      <c r="CC73" s="1551"/>
      <c r="CD73" s="1551"/>
      <c r="CE73" s="1551"/>
      <c r="CF73" s="1551"/>
      <c r="CG73" s="1551"/>
      <c r="CH73" s="1551"/>
      <c r="CI73" s="1551"/>
      <c r="CJ73" s="1551"/>
      <c r="CK73" s="1551"/>
      <c r="CL73" s="1551"/>
      <c r="CM73" s="1551"/>
      <c r="CN73" s="1551"/>
      <c r="CO73" s="1551"/>
      <c r="CP73" s="1551"/>
      <c r="CQ73" s="1551"/>
      <c r="CR73" s="1551"/>
      <c r="CS73" s="1551"/>
      <c r="CT73" s="1551"/>
      <c r="CU73" s="1551"/>
      <c r="CV73" s="1551"/>
      <c r="CW73" s="1551"/>
      <c r="CX73" s="1551"/>
      <c r="CY73" s="1551"/>
      <c r="CZ73" s="1551"/>
      <c r="DA73" s="1551"/>
      <c r="DB73" s="1551"/>
      <c r="DC73" s="1551"/>
      <c r="DD73" s="1551"/>
      <c r="DE73" s="1551"/>
      <c r="DF73" s="1551"/>
      <c r="DG73" s="1551"/>
      <c r="DH73" s="1551"/>
      <c r="DI73" s="1551"/>
      <c r="DJ73" s="1551"/>
      <c r="DK73" s="451"/>
      <c r="DL73" s="451"/>
      <c r="DM73" s="451"/>
      <c r="DN73" s="451"/>
    </row>
    <row r="74" ht="15" hidden="1"/>
    <row r="75" ht="15" hidden="1"/>
    <row r="76" ht="15" hidden="1"/>
    <row r="77" ht="15" hidden="1"/>
    <row r="78" ht="15" hidden="1"/>
    <row r="79" ht="15" hidden="1"/>
    <row r="80" ht="15" hidden="1"/>
    <row r="81" ht="15" hidden="1"/>
    <row r="82" ht="15" hidden="1"/>
    <row r="83" ht="15" hidden="1"/>
    <row r="84" spans="1:115" ht="16.5" customHeight="1" hidden="1">
      <c r="A84" s="1559" t="s">
        <v>32</v>
      </c>
      <c r="B84" s="1560"/>
      <c r="DK84" s="451"/>
    </row>
    <row r="85" spans="1:115" ht="16.5" customHeight="1" hidden="1">
      <c r="A85" s="1508" t="s">
        <v>338</v>
      </c>
      <c r="B85" s="1508"/>
      <c r="C85" s="1508"/>
      <c r="D85" s="1508"/>
      <c r="E85" s="1508"/>
      <c r="F85" s="1508"/>
      <c r="G85" s="1508"/>
      <c r="H85" s="1508"/>
      <c r="I85" s="1508"/>
      <c r="J85" s="1508"/>
      <c r="K85" s="1508"/>
      <c r="L85" s="1508"/>
      <c r="M85" s="1508"/>
      <c r="N85" s="1508"/>
      <c r="O85" s="1508"/>
      <c r="P85" s="1508"/>
      <c r="Q85" s="1508"/>
      <c r="R85" s="1508"/>
      <c r="S85" s="1508"/>
      <c r="T85" s="1508"/>
      <c r="U85" s="1508"/>
      <c r="V85" s="1508"/>
      <c r="W85" s="1508"/>
      <c r="X85" s="1508"/>
      <c r="Y85" s="1508"/>
      <c r="Z85" s="1508"/>
      <c r="AA85" s="1508"/>
      <c r="AB85" s="1508"/>
      <c r="AC85" s="1508"/>
      <c r="AD85" s="1508"/>
      <c r="AE85" s="1508"/>
      <c r="AF85" s="1508"/>
      <c r="AG85" s="1508"/>
      <c r="AH85" s="1508"/>
      <c r="AI85" s="1508"/>
      <c r="AJ85" s="1508"/>
      <c r="AK85" s="1508"/>
      <c r="AL85" s="1508"/>
      <c r="AM85" s="1508"/>
      <c r="AN85" s="1508"/>
      <c r="AO85" s="1508"/>
      <c r="AP85" s="1508"/>
      <c r="AQ85" s="1508"/>
      <c r="AR85" s="1508"/>
      <c r="AS85" s="1508"/>
      <c r="AT85" s="1508"/>
      <c r="AU85" s="1508"/>
      <c r="AV85" s="1508"/>
      <c r="AW85" s="1508"/>
      <c r="AX85" s="1508"/>
      <c r="AY85" s="1508"/>
      <c r="AZ85" s="1508"/>
      <c r="BA85" s="1508"/>
      <c r="BB85" s="1508"/>
      <c r="BC85" s="1508"/>
      <c r="BD85" s="1508"/>
      <c r="BE85" s="1508"/>
      <c r="BF85" s="1508"/>
      <c r="BG85" s="1508"/>
      <c r="BH85" s="1508"/>
      <c r="BI85" s="1508"/>
      <c r="BJ85" s="1508"/>
      <c r="BK85" s="1508"/>
      <c r="BL85" s="1508"/>
      <c r="BM85" s="1508"/>
      <c r="BN85" s="1508"/>
      <c r="BO85" s="1508"/>
      <c r="BP85" s="1508"/>
      <c r="BQ85" s="1508"/>
      <c r="BR85" s="1508"/>
      <c r="BS85" s="1508"/>
      <c r="BT85" s="1508"/>
      <c r="BU85" s="1508"/>
      <c r="BV85" s="1508"/>
      <c r="BW85" s="1508"/>
      <c r="BX85" s="1508"/>
      <c r="BY85" s="1508"/>
      <c r="BZ85" s="1508"/>
      <c r="CA85" s="1508"/>
      <c r="CB85" s="1508"/>
      <c r="CC85" s="1508"/>
      <c r="CD85" s="1508"/>
      <c r="CE85" s="1508"/>
      <c r="CF85" s="1508"/>
      <c r="CG85" s="1508"/>
      <c r="CH85" s="1508"/>
      <c r="CI85" s="1508"/>
      <c r="CJ85" s="1508"/>
      <c r="CK85" s="1508"/>
      <c r="CL85" s="1508"/>
      <c r="CM85" s="1508"/>
      <c r="CN85" s="1508"/>
      <c r="CO85" s="1508"/>
      <c r="CP85" s="1508"/>
      <c r="CQ85" s="1508"/>
      <c r="CR85" s="1508"/>
      <c r="CS85" s="1508"/>
      <c r="CT85" s="1508"/>
      <c r="CU85" s="1508"/>
      <c r="CV85" s="1508"/>
      <c r="CW85" s="1508"/>
      <c r="CX85" s="1508"/>
      <c r="CY85" s="1508"/>
      <c r="CZ85" s="1508"/>
      <c r="DA85" s="1508"/>
      <c r="DB85" s="1508"/>
      <c r="DC85" s="1508"/>
      <c r="DD85" s="1508"/>
      <c r="DE85" s="1508"/>
      <c r="DF85" s="1508"/>
      <c r="DG85" s="1508"/>
      <c r="DH85" s="1508"/>
      <c r="DI85" s="1508"/>
      <c r="DJ85" s="1508"/>
      <c r="DK85" s="448"/>
    </row>
    <row r="86" spans="1:115" ht="16.5" customHeight="1" hidden="1">
      <c r="A86" s="1508" t="s">
        <v>339</v>
      </c>
      <c r="B86" s="1508"/>
      <c r="DK86" s="451"/>
    </row>
    <row r="87" spans="1:115" ht="15.75" customHeight="1" hidden="1">
      <c r="A87" s="420" t="s">
        <v>118</v>
      </c>
      <c r="B87" s="420"/>
      <c r="DK87" s="448"/>
    </row>
    <row r="88" spans="1:115" ht="15.75" customHeight="1" hidden="1">
      <c r="A88" s="452"/>
      <c r="B88" s="452" t="s">
        <v>93</v>
      </c>
      <c r="DK88" s="448"/>
    </row>
    <row r="89" spans="1:115" ht="15.75" customHeight="1" hidden="1">
      <c r="A89" s="1135" t="s">
        <v>70</v>
      </c>
      <c r="B89" s="1136"/>
      <c r="DK89" s="451"/>
    </row>
    <row r="90" spans="1:115" ht="15.75" customHeight="1" hidden="1">
      <c r="A90" s="1137"/>
      <c r="B90" s="1138"/>
      <c r="DK90" s="448"/>
    </row>
    <row r="91" spans="1:115" ht="15.75" customHeight="1" hidden="1">
      <c r="A91" s="1137"/>
      <c r="B91" s="1138"/>
      <c r="DK91" s="448"/>
    </row>
    <row r="92" spans="1:118" ht="15.75" customHeight="1" hidden="1">
      <c r="A92" s="1553"/>
      <c r="B92" s="1554"/>
      <c r="DK92" s="1561" t="s">
        <v>496</v>
      </c>
      <c r="DL92" s="1561"/>
      <c r="DM92" s="1561"/>
      <c r="DN92" s="1561"/>
    </row>
    <row r="93" spans="1:118" ht="15" hidden="1">
      <c r="A93" s="1556" t="s">
        <v>6</v>
      </c>
      <c r="B93" s="1557"/>
      <c r="DK93" s="453" t="s">
        <v>497</v>
      </c>
      <c r="DL93" s="454" t="s">
        <v>500</v>
      </c>
      <c r="DM93" s="454" t="s">
        <v>498</v>
      </c>
      <c r="DN93" s="454" t="s">
        <v>499</v>
      </c>
    </row>
    <row r="94" spans="1:118" ht="24.75" customHeight="1" hidden="1">
      <c r="A94" s="412" t="s">
        <v>0</v>
      </c>
      <c r="B94" s="413" t="s">
        <v>129</v>
      </c>
      <c r="DK94" s="397" t="e">
        <f>'03'!#REF!+'04'!#REF!</f>
        <v>#REF!</v>
      </c>
      <c r="DL94" s="397" t="e">
        <f>#REF!-DK94</f>
        <v>#REF!</v>
      </c>
      <c r="DM94" s="397" t="e">
        <f>'07'!#REF!</f>
        <v>#REF!</v>
      </c>
      <c r="DN94" s="397" t="e">
        <f>#REF!-DM94</f>
        <v>#REF!</v>
      </c>
    </row>
    <row r="95" spans="1:118" ht="24.75" customHeight="1" hidden="1">
      <c r="A95" s="415">
        <v>1</v>
      </c>
      <c r="B95" s="416" t="s">
        <v>130</v>
      </c>
      <c r="DK95" s="398" t="e">
        <f>'03'!#REF!+'04'!#REF!</f>
        <v>#REF!</v>
      </c>
      <c r="DL95" s="398" t="e">
        <f>#REF!-DK95</f>
        <v>#REF!</v>
      </c>
      <c r="DM95" s="398" t="e">
        <f>'07'!#REF!</f>
        <v>#REF!</v>
      </c>
      <c r="DN95" s="398" t="e">
        <f>#REF!-DM95</f>
        <v>#REF!</v>
      </c>
    </row>
    <row r="96" spans="1:118" ht="24.75" customHeight="1" hidden="1">
      <c r="A96" s="415">
        <v>2</v>
      </c>
      <c r="B96" s="416" t="s">
        <v>131</v>
      </c>
      <c r="DK96" s="398" t="e">
        <f>'03'!#REF!+'04'!#REF!</f>
        <v>#REF!</v>
      </c>
      <c r="DL96" s="398" t="e">
        <f>#REF!-DK96</f>
        <v>#REF!</v>
      </c>
      <c r="DM96" s="398" t="e">
        <f>'07'!#REF!</f>
        <v>#REF!</v>
      </c>
      <c r="DN96" s="398" t="e">
        <f>#REF!-DM96</f>
        <v>#REF!</v>
      </c>
    </row>
    <row r="97" spans="1:118" ht="24.75" customHeight="1" hidden="1">
      <c r="A97" s="392" t="s">
        <v>1</v>
      </c>
      <c r="B97" s="393" t="s">
        <v>132</v>
      </c>
      <c r="DK97" s="398" t="e">
        <f>'03'!#REF!+'04'!#REF!</f>
        <v>#REF!</v>
      </c>
      <c r="DL97" s="398" t="e">
        <f>#REF!-DK97</f>
        <v>#REF!</v>
      </c>
      <c r="DM97" s="398" t="e">
        <f>'07'!#REF!</f>
        <v>#REF!</v>
      </c>
      <c r="DN97" s="398" t="e">
        <f>#REF!-DM97</f>
        <v>#REF!</v>
      </c>
    </row>
    <row r="98" spans="1:118" ht="24.75" customHeight="1" hidden="1">
      <c r="A98" s="392" t="s">
        <v>9</v>
      </c>
      <c r="B98" s="393" t="s">
        <v>133</v>
      </c>
      <c r="DK98" s="398" t="e">
        <f>'03'!#REF!+'04'!#REF!</f>
        <v>#REF!</v>
      </c>
      <c r="DL98" s="398" t="e">
        <f>#REF!-DK98</f>
        <v>#REF!</v>
      </c>
      <c r="DM98" s="398" t="e">
        <f>'07'!#REF!</f>
        <v>#REF!</v>
      </c>
      <c r="DN98" s="398" t="e">
        <f>#REF!-DM98</f>
        <v>#REF!</v>
      </c>
    </row>
    <row r="99" spans="1:118" ht="24.75" customHeight="1" hidden="1">
      <c r="A99" s="392" t="s">
        <v>134</v>
      </c>
      <c r="B99" s="393" t="s">
        <v>135</v>
      </c>
      <c r="DK99" s="397" t="e">
        <f>'03'!#REF!+'04'!#REF!</f>
        <v>#REF!</v>
      </c>
      <c r="DL99" s="397" t="e">
        <f>#REF!-DK99</f>
        <v>#REF!</v>
      </c>
      <c r="DM99" s="397" t="e">
        <f>'07'!#REF!</f>
        <v>#REF!</v>
      </c>
      <c r="DN99" s="397" t="e">
        <f>#REF!-DM99</f>
        <v>#REF!</v>
      </c>
    </row>
    <row r="100" spans="1:118" ht="24.75" customHeight="1" hidden="1">
      <c r="A100" s="392" t="s">
        <v>51</v>
      </c>
      <c r="B100" s="417" t="s">
        <v>136</v>
      </c>
      <c r="DK100" s="397" t="e">
        <f>'03'!#REF!+'04'!#REF!</f>
        <v>#REF!</v>
      </c>
      <c r="DL100" s="397" t="e">
        <f>#REF!-DK100</f>
        <v>#REF!</v>
      </c>
      <c r="DM100" s="397" t="e">
        <f>'07'!#REF!</f>
        <v>#REF!</v>
      </c>
      <c r="DN100" s="397" t="e">
        <f>#REF!-DM100</f>
        <v>#REF!</v>
      </c>
    </row>
    <row r="101" spans="1:118" ht="24.75" customHeight="1" hidden="1">
      <c r="A101" s="415" t="s">
        <v>53</v>
      </c>
      <c r="B101" s="416" t="s">
        <v>137</v>
      </c>
      <c r="DK101" s="398" t="e">
        <f>'03'!#REF!+'04'!#REF!</f>
        <v>#REF!</v>
      </c>
      <c r="DL101" s="398" t="e">
        <f>#REF!-DK101</f>
        <v>#REF!</v>
      </c>
      <c r="DM101" s="398" t="e">
        <f>'07'!#REF!</f>
        <v>#REF!</v>
      </c>
      <c r="DN101" s="398" t="e">
        <f>#REF!-DM101</f>
        <v>#REF!</v>
      </c>
    </row>
    <row r="102" spans="1:118" ht="24.75" customHeight="1" hidden="1">
      <c r="A102" s="415" t="s">
        <v>54</v>
      </c>
      <c r="B102" s="416" t="s">
        <v>138</v>
      </c>
      <c r="DK102" s="398" t="e">
        <f>'03'!#REF!+'04'!#REF!</f>
        <v>#REF!</v>
      </c>
      <c r="DL102" s="398" t="e">
        <f>#REF!-DK102</f>
        <v>#REF!</v>
      </c>
      <c r="DM102" s="398" t="e">
        <f>'07'!#REF!</f>
        <v>#REF!</v>
      </c>
      <c r="DN102" s="398" t="e">
        <f>#REF!-DM102</f>
        <v>#REF!</v>
      </c>
    </row>
    <row r="103" spans="1:118" ht="24.75" customHeight="1" hidden="1">
      <c r="A103" s="415" t="s">
        <v>139</v>
      </c>
      <c r="B103" s="416" t="s">
        <v>199</v>
      </c>
      <c r="DK103" s="398" t="e">
        <f>'03'!#REF!</f>
        <v>#REF!</v>
      </c>
      <c r="DL103" s="398" t="e">
        <f>#REF!-DK103</f>
        <v>#REF!</v>
      </c>
      <c r="DM103" s="398" t="e">
        <f>'07'!#REF!</f>
        <v>#REF!</v>
      </c>
      <c r="DN103" s="398" t="e">
        <f>#REF!-DM103</f>
        <v>#REF!</v>
      </c>
    </row>
    <row r="104" spans="1:118" ht="24.75" customHeight="1" hidden="1">
      <c r="A104" s="415" t="s">
        <v>141</v>
      </c>
      <c r="B104" s="416" t="s">
        <v>140</v>
      </c>
      <c r="DK104" s="398" t="e">
        <f>'03'!#REF!+'04'!#REF!</f>
        <v>#REF!</v>
      </c>
      <c r="DL104" s="398" t="e">
        <f>#REF!-DK104</f>
        <v>#REF!</v>
      </c>
      <c r="DM104" s="398" t="e">
        <f>'07'!#REF!</f>
        <v>#REF!</v>
      </c>
      <c r="DN104" s="398" t="e">
        <f>#REF!-DM104</f>
        <v>#REF!</v>
      </c>
    </row>
    <row r="105" spans="1:118" ht="24.75" customHeight="1" hidden="1">
      <c r="A105" s="415" t="s">
        <v>143</v>
      </c>
      <c r="B105" s="416" t="s">
        <v>142</v>
      </c>
      <c r="DK105" s="398" t="e">
        <f>'03'!#REF!+'04'!#REF!</f>
        <v>#REF!</v>
      </c>
      <c r="DL105" s="398" t="e">
        <f>#REF!-DK105</f>
        <v>#REF!</v>
      </c>
      <c r="DM105" s="398" t="e">
        <f>'07'!#REF!</f>
        <v>#REF!</v>
      </c>
      <c r="DN105" s="398" t="e">
        <f>#REF!-DM105</f>
        <v>#REF!</v>
      </c>
    </row>
    <row r="106" spans="1:118" ht="24.75" customHeight="1" hidden="1">
      <c r="A106" s="415" t="s">
        <v>145</v>
      </c>
      <c r="B106" s="416" t="s">
        <v>144</v>
      </c>
      <c r="DK106" s="398" t="e">
        <f>'03'!#REF!+'04'!#REF!</f>
        <v>#REF!</v>
      </c>
      <c r="DL106" s="398" t="e">
        <f>#REF!-DK106</f>
        <v>#REF!</v>
      </c>
      <c r="DM106" s="398" t="e">
        <f>'07'!#REF!</f>
        <v>#REF!</v>
      </c>
      <c r="DN106" s="398" t="e">
        <f>#REF!-DM106</f>
        <v>#REF!</v>
      </c>
    </row>
    <row r="107" spans="1:118" ht="24.75" customHeight="1" hidden="1">
      <c r="A107" s="415" t="s">
        <v>147</v>
      </c>
      <c r="B107" s="418" t="s">
        <v>146</v>
      </c>
      <c r="DK107" s="398" t="e">
        <f>'03'!#REF!+'04'!#REF!</f>
        <v>#REF!</v>
      </c>
      <c r="DL107" s="398" t="e">
        <f>#REF!-DK107</f>
        <v>#REF!</v>
      </c>
      <c r="DM107" s="398" t="e">
        <f>'07'!#REF!</f>
        <v>#REF!</v>
      </c>
      <c r="DN107" s="398" t="e">
        <f>#REF!-DM107</f>
        <v>#REF!</v>
      </c>
    </row>
    <row r="108" spans="1:118" ht="24.75" customHeight="1" hidden="1">
      <c r="A108" s="415" t="s">
        <v>183</v>
      </c>
      <c r="B108" s="416" t="s">
        <v>148</v>
      </c>
      <c r="DK108" s="398" t="e">
        <f>'03'!#REF!+'04'!#REF!</f>
        <v>#REF!</v>
      </c>
      <c r="DL108" s="398" t="e">
        <f>#REF!-DK108</f>
        <v>#REF!</v>
      </c>
      <c r="DM108" s="398" t="e">
        <f>'07'!#REF!</f>
        <v>#REF!</v>
      </c>
      <c r="DN108" s="398" t="e">
        <f>#REF!-DM108</f>
        <v>#REF!</v>
      </c>
    </row>
    <row r="109" spans="1:118" ht="24.75" customHeight="1" hidden="1">
      <c r="A109" s="392" t="s">
        <v>52</v>
      </c>
      <c r="B109" s="393" t="s">
        <v>149</v>
      </c>
      <c r="DK109" s="397" t="e">
        <f>'03'!#REF!+'04'!#REF!</f>
        <v>#REF!</v>
      </c>
      <c r="DL109" s="397" t="e">
        <f>#REF!-DK109</f>
        <v>#REF!</v>
      </c>
      <c r="DM109" s="397" t="e">
        <f>'07'!#REF!</f>
        <v>#REF!</v>
      </c>
      <c r="DN109" s="397" t="e">
        <f>#REF!-DM109</f>
        <v>#REF!</v>
      </c>
    </row>
    <row r="110" spans="1:118" ht="25.5" hidden="1">
      <c r="A110" s="441" t="s">
        <v>75</v>
      </c>
      <c r="B110" s="458" t="s">
        <v>211</v>
      </c>
      <c r="DK110" s="411"/>
      <c r="DL110" s="459"/>
      <c r="DM110" s="459"/>
      <c r="DN110" s="459"/>
    </row>
    <row r="111" spans="1:118" ht="17.25" hidden="1">
      <c r="A111" s="1558" t="s">
        <v>494</v>
      </c>
      <c r="B111" s="1558"/>
      <c r="DK111" s="411"/>
      <c r="DL111" s="459"/>
      <c r="DM111" s="459"/>
      <c r="DN111" s="459"/>
    </row>
    <row r="112" spans="1:118" ht="17.25" hidden="1">
      <c r="A112" s="1552" t="s">
        <v>495</v>
      </c>
      <c r="B112" s="1552"/>
      <c r="DK112" s="411"/>
      <c r="DL112" s="459"/>
      <c r="DM112" s="459"/>
      <c r="DN112" s="459"/>
    </row>
    <row r="113" spans="1:118" ht="18.75" customHeight="1" hidden="1">
      <c r="A113" s="448"/>
      <c r="B113" s="460" t="s">
        <v>502</v>
      </c>
      <c r="DK113" s="451"/>
      <c r="DL113" s="451"/>
      <c r="DM113" s="451"/>
      <c r="DN113" s="451"/>
    </row>
    <row r="114" spans="1:118" ht="18.75" customHeight="1" hidden="1">
      <c r="A114" s="1551" t="s">
        <v>4</v>
      </c>
      <c r="B114" s="1551"/>
      <c r="C114" s="1551"/>
      <c r="D114" s="1551"/>
      <c r="E114" s="1551"/>
      <c r="F114" s="1551"/>
      <c r="G114" s="1551"/>
      <c r="H114" s="1551"/>
      <c r="I114" s="1551"/>
      <c r="J114" s="1551"/>
      <c r="K114" s="1551"/>
      <c r="L114" s="1551"/>
      <c r="M114" s="1551"/>
      <c r="N114" s="1551"/>
      <c r="O114" s="1551"/>
      <c r="P114" s="1551"/>
      <c r="Q114" s="1551"/>
      <c r="R114" s="1551"/>
      <c r="S114" s="1551"/>
      <c r="T114" s="1551"/>
      <c r="U114" s="1551"/>
      <c r="V114" s="1551"/>
      <c r="W114" s="1551"/>
      <c r="X114" s="1551"/>
      <c r="Y114" s="1551"/>
      <c r="Z114" s="1551"/>
      <c r="AA114" s="1551"/>
      <c r="AB114" s="1551"/>
      <c r="AC114" s="1551"/>
      <c r="AD114" s="1551"/>
      <c r="AE114" s="1551"/>
      <c r="AF114" s="1551"/>
      <c r="AG114" s="1551"/>
      <c r="AH114" s="1551"/>
      <c r="AI114" s="1551"/>
      <c r="AJ114" s="1551"/>
      <c r="AK114" s="1551"/>
      <c r="AL114" s="1551"/>
      <c r="AM114" s="1551"/>
      <c r="AN114" s="1551"/>
      <c r="AO114" s="1551"/>
      <c r="AP114" s="1551"/>
      <c r="AQ114" s="1551"/>
      <c r="AR114" s="1551"/>
      <c r="AS114" s="1551"/>
      <c r="AT114" s="1551"/>
      <c r="AU114" s="1551"/>
      <c r="AV114" s="1551"/>
      <c r="AW114" s="1551"/>
      <c r="AX114" s="1551"/>
      <c r="AY114" s="1551"/>
      <c r="AZ114" s="1551"/>
      <c r="BA114" s="1551"/>
      <c r="BB114" s="1551"/>
      <c r="BC114" s="1551"/>
      <c r="BD114" s="1551"/>
      <c r="BE114" s="1551"/>
      <c r="BF114" s="1551"/>
      <c r="BG114" s="1551"/>
      <c r="BH114" s="1551"/>
      <c r="BI114" s="1551"/>
      <c r="BJ114" s="1551"/>
      <c r="BK114" s="1551"/>
      <c r="BL114" s="1551"/>
      <c r="BM114" s="1551"/>
      <c r="BN114" s="1551"/>
      <c r="BO114" s="1551"/>
      <c r="BP114" s="1551"/>
      <c r="BQ114" s="1551"/>
      <c r="BR114" s="1551"/>
      <c r="BS114" s="1551"/>
      <c r="BT114" s="1551"/>
      <c r="BU114" s="1551"/>
      <c r="BV114" s="1551"/>
      <c r="BW114" s="1551"/>
      <c r="BX114" s="1551"/>
      <c r="BY114" s="1551"/>
      <c r="BZ114" s="1551"/>
      <c r="CA114" s="1551"/>
      <c r="CB114" s="1551"/>
      <c r="CC114" s="1551"/>
      <c r="CD114" s="1551"/>
      <c r="CE114" s="1551"/>
      <c r="CF114" s="1551"/>
      <c r="CG114" s="1551"/>
      <c r="CH114" s="1551"/>
      <c r="CI114" s="1551"/>
      <c r="CJ114" s="1551"/>
      <c r="CK114" s="1551"/>
      <c r="CL114" s="1551"/>
      <c r="CM114" s="1551"/>
      <c r="CN114" s="1551"/>
      <c r="CO114" s="1551"/>
      <c r="CP114" s="1551"/>
      <c r="CQ114" s="1551"/>
      <c r="CR114" s="1551"/>
      <c r="CS114" s="1551"/>
      <c r="CT114" s="1551"/>
      <c r="CU114" s="1551"/>
      <c r="CV114" s="1551"/>
      <c r="CW114" s="1551"/>
      <c r="CX114" s="1551"/>
      <c r="CY114" s="1551"/>
      <c r="CZ114" s="1551"/>
      <c r="DA114" s="1551"/>
      <c r="DB114" s="1551"/>
      <c r="DC114" s="1551"/>
      <c r="DD114" s="1551"/>
      <c r="DE114" s="1551"/>
      <c r="DF114" s="1551"/>
      <c r="DG114" s="1551"/>
      <c r="DH114" s="1551"/>
      <c r="DI114" s="1551"/>
      <c r="DJ114" s="1551"/>
      <c r="DK114" s="451"/>
      <c r="DL114" s="451"/>
      <c r="DM114" s="451"/>
      <c r="DN114" s="451"/>
    </row>
    <row r="115" ht="15" hidden="1"/>
    <row r="116" ht="15" hidden="1"/>
    <row r="117" ht="15" hidden="1">
      <c r="E117" s="835"/>
    </row>
    <row r="118" ht="15" hidden="1"/>
    <row r="119" ht="15" hidden="1"/>
    <row r="120" ht="15" hidden="1"/>
    <row r="121" ht="15" hidden="1"/>
    <row r="122" ht="15" hidden="1"/>
    <row r="123" ht="15" hidden="1"/>
    <row r="124" ht="15" hidden="1"/>
    <row r="125" ht="15" hidden="1"/>
    <row r="126" ht="15" hidden="1"/>
    <row r="127" spans="1:115" ht="16.5" customHeight="1" hidden="1">
      <c r="A127" s="1559" t="s">
        <v>32</v>
      </c>
      <c r="B127" s="1560"/>
      <c r="DK127" s="451"/>
    </row>
    <row r="128" spans="1:115" ht="16.5" customHeight="1" hidden="1">
      <c r="A128" s="1508" t="s">
        <v>338</v>
      </c>
      <c r="B128" s="1508"/>
      <c r="C128" s="1508"/>
      <c r="D128" s="1508"/>
      <c r="E128" s="1508"/>
      <c r="F128" s="1508"/>
      <c r="G128" s="1508"/>
      <c r="H128" s="1508"/>
      <c r="I128" s="1508"/>
      <c r="J128" s="1508"/>
      <c r="K128" s="1508"/>
      <c r="L128" s="1508"/>
      <c r="M128" s="1508"/>
      <c r="N128" s="1508"/>
      <c r="O128" s="1508"/>
      <c r="P128" s="1508"/>
      <c r="Q128" s="1508"/>
      <c r="R128" s="1508"/>
      <c r="S128" s="1508"/>
      <c r="T128" s="1508"/>
      <c r="U128" s="1508"/>
      <c r="V128" s="1508"/>
      <c r="W128" s="1508"/>
      <c r="X128" s="1508"/>
      <c r="Y128" s="1508"/>
      <c r="Z128" s="1508"/>
      <c r="AA128" s="1508"/>
      <c r="AB128" s="1508"/>
      <c r="AC128" s="1508"/>
      <c r="AD128" s="1508"/>
      <c r="AE128" s="1508"/>
      <c r="AF128" s="1508"/>
      <c r="AG128" s="1508"/>
      <c r="AH128" s="1508"/>
      <c r="AI128" s="1508"/>
      <c r="AJ128" s="1508"/>
      <c r="AK128" s="1508"/>
      <c r="AL128" s="1508"/>
      <c r="AM128" s="1508"/>
      <c r="AN128" s="1508"/>
      <c r="AO128" s="1508"/>
      <c r="AP128" s="1508"/>
      <c r="AQ128" s="1508"/>
      <c r="AR128" s="1508"/>
      <c r="AS128" s="1508"/>
      <c r="AT128" s="1508"/>
      <c r="AU128" s="1508"/>
      <c r="AV128" s="1508"/>
      <c r="AW128" s="1508"/>
      <c r="AX128" s="1508"/>
      <c r="AY128" s="1508"/>
      <c r="AZ128" s="1508"/>
      <c r="BA128" s="1508"/>
      <c r="BB128" s="1508"/>
      <c r="BC128" s="1508"/>
      <c r="BD128" s="1508"/>
      <c r="BE128" s="1508"/>
      <c r="BF128" s="1508"/>
      <c r="BG128" s="1508"/>
      <c r="BH128" s="1508"/>
      <c r="BI128" s="1508"/>
      <c r="BJ128" s="1508"/>
      <c r="BK128" s="1508"/>
      <c r="BL128" s="1508"/>
      <c r="BM128" s="1508"/>
      <c r="BN128" s="1508"/>
      <c r="BO128" s="1508"/>
      <c r="BP128" s="1508"/>
      <c r="BQ128" s="1508"/>
      <c r="BR128" s="1508"/>
      <c r="BS128" s="1508"/>
      <c r="BT128" s="1508"/>
      <c r="BU128" s="1508"/>
      <c r="BV128" s="1508"/>
      <c r="BW128" s="1508"/>
      <c r="BX128" s="1508"/>
      <c r="BY128" s="1508"/>
      <c r="BZ128" s="1508"/>
      <c r="CA128" s="1508"/>
      <c r="CB128" s="1508"/>
      <c r="CC128" s="1508"/>
      <c r="CD128" s="1508"/>
      <c r="CE128" s="1508"/>
      <c r="CF128" s="1508"/>
      <c r="CG128" s="1508"/>
      <c r="CH128" s="1508"/>
      <c r="CI128" s="1508"/>
      <c r="CJ128" s="1508"/>
      <c r="CK128" s="1508"/>
      <c r="CL128" s="1508"/>
      <c r="CM128" s="1508"/>
      <c r="CN128" s="1508"/>
      <c r="CO128" s="1508"/>
      <c r="CP128" s="1508"/>
      <c r="CQ128" s="1508"/>
      <c r="CR128" s="1508"/>
      <c r="CS128" s="1508"/>
      <c r="CT128" s="1508"/>
      <c r="CU128" s="1508"/>
      <c r="CV128" s="1508"/>
      <c r="CW128" s="1508"/>
      <c r="CX128" s="1508"/>
      <c r="CY128" s="1508"/>
      <c r="CZ128" s="1508"/>
      <c r="DA128" s="1508"/>
      <c r="DB128" s="1508"/>
      <c r="DC128" s="1508"/>
      <c r="DD128" s="1508"/>
      <c r="DE128" s="1508"/>
      <c r="DF128" s="1508"/>
      <c r="DG128" s="1508"/>
      <c r="DH128" s="1508"/>
      <c r="DI128" s="1508"/>
      <c r="DJ128" s="1508"/>
      <c r="DK128" s="448"/>
    </row>
    <row r="129" spans="1:115" ht="16.5" customHeight="1" hidden="1">
      <c r="A129" s="1508" t="s">
        <v>339</v>
      </c>
      <c r="B129" s="1508"/>
      <c r="DK129" s="451"/>
    </row>
    <row r="130" spans="1:115" ht="15.75" customHeight="1" hidden="1">
      <c r="A130" s="420" t="s">
        <v>118</v>
      </c>
      <c r="B130" s="420"/>
      <c r="DK130" s="448"/>
    </row>
    <row r="131" spans="1:115" ht="15.75" customHeight="1" hidden="1">
      <c r="A131" s="452"/>
      <c r="B131" s="452" t="s">
        <v>93</v>
      </c>
      <c r="DK131" s="448"/>
    </row>
    <row r="132" spans="1:115" ht="15.75" customHeight="1" hidden="1">
      <c r="A132" s="1135" t="s">
        <v>70</v>
      </c>
      <c r="B132" s="1136"/>
      <c r="DK132" s="451"/>
    </row>
    <row r="133" spans="1:115" ht="15.75" customHeight="1" hidden="1">
      <c r="A133" s="1137"/>
      <c r="B133" s="1138"/>
      <c r="DK133" s="448"/>
    </row>
    <row r="134" spans="1:115" ht="15.75" customHeight="1" hidden="1">
      <c r="A134" s="1137"/>
      <c r="B134" s="1138"/>
      <c r="DK134" s="448"/>
    </row>
    <row r="135" spans="1:118" ht="15.75" customHeight="1" hidden="1">
      <c r="A135" s="1553"/>
      <c r="B135" s="1554"/>
      <c r="DK135" s="1561" t="s">
        <v>496</v>
      </c>
      <c r="DL135" s="1561"/>
      <c r="DM135" s="1561"/>
      <c r="DN135" s="1561"/>
    </row>
    <row r="136" spans="1:118" ht="15" hidden="1">
      <c r="A136" s="1556" t="s">
        <v>6</v>
      </c>
      <c r="B136" s="1557"/>
      <c r="DK136" s="453" t="s">
        <v>497</v>
      </c>
      <c r="DL136" s="454" t="s">
        <v>500</v>
      </c>
      <c r="DM136" s="454" t="s">
        <v>498</v>
      </c>
      <c r="DN136" s="454" t="s">
        <v>499</v>
      </c>
    </row>
    <row r="137" spans="1:118" ht="24.75" customHeight="1" hidden="1">
      <c r="A137" s="412" t="s">
        <v>0</v>
      </c>
      <c r="B137" s="413" t="s">
        <v>129</v>
      </c>
      <c r="DK137" s="397" t="e">
        <f>'03'!#REF!+'04'!#REF!</f>
        <v>#REF!</v>
      </c>
      <c r="DL137" s="397" t="e">
        <f>#REF!-DK137</f>
        <v>#REF!</v>
      </c>
      <c r="DM137" s="397" t="e">
        <f>'07'!#REF!</f>
        <v>#REF!</v>
      </c>
      <c r="DN137" s="397" t="e">
        <f>#REF!-DM137</f>
        <v>#REF!</v>
      </c>
    </row>
    <row r="138" spans="1:118" ht="24.75" customHeight="1" hidden="1">
      <c r="A138" s="415">
        <v>1</v>
      </c>
      <c r="B138" s="416" t="s">
        <v>130</v>
      </c>
      <c r="DK138" s="398" t="e">
        <f>'03'!#REF!+'04'!#REF!</f>
        <v>#REF!</v>
      </c>
      <c r="DL138" s="398" t="e">
        <f>#REF!-DK138</f>
        <v>#REF!</v>
      </c>
      <c r="DM138" s="398" t="e">
        <f>'07'!#REF!</f>
        <v>#REF!</v>
      </c>
      <c r="DN138" s="398" t="e">
        <f>#REF!-DM138</f>
        <v>#REF!</v>
      </c>
    </row>
    <row r="139" spans="1:118" ht="24.75" customHeight="1" hidden="1">
      <c r="A139" s="415">
        <v>2</v>
      </c>
      <c r="B139" s="416" t="s">
        <v>131</v>
      </c>
      <c r="DK139" s="398" t="e">
        <f>'03'!#REF!+'04'!#REF!</f>
        <v>#REF!</v>
      </c>
      <c r="DL139" s="398" t="e">
        <f>#REF!-DK139</f>
        <v>#REF!</v>
      </c>
      <c r="DM139" s="398" t="e">
        <f>'07'!#REF!</f>
        <v>#REF!</v>
      </c>
      <c r="DN139" s="398" t="e">
        <f>#REF!-DM139</f>
        <v>#REF!</v>
      </c>
    </row>
    <row r="140" spans="1:118" ht="24.75" customHeight="1" hidden="1">
      <c r="A140" s="392" t="s">
        <v>1</v>
      </c>
      <c r="B140" s="393" t="s">
        <v>132</v>
      </c>
      <c r="DK140" s="398" t="e">
        <f>'03'!#REF!+'04'!#REF!</f>
        <v>#REF!</v>
      </c>
      <c r="DL140" s="398" t="e">
        <f>#REF!-DK140</f>
        <v>#REF!</v>
      </c>
      <c r="DM140" s="398" t="e">
        <f>'07'!#REF!</f>
        <v>#REF!</v>
      </c>
      <c r="DN140" s="398" t="e">
        <f>#REF!-DM140</f>
        <v>#REF!</v>
      </c>
    </row>
    <row r="141" spans="1:118" ht="24.75" customHeight="1" hidden="1">
      <c r="A141" s="392" t="s">
        <v>9</v>
      </c>
      <c r="B141" s="393" t="s">
        <v>133</v>
      </c>
      <c r="DK141" s="398" t="e">
        <f>'03'!#REF!+'04'!#REF!</f>
        <v>#REF!</v>
      </c>
      <c r="DL141" s="398" t="e">
        <f>#REF!-DK141</f>
        <v>#REF!</v>
      </c>
      <c r="DM141" s="398" t="e">
        <f>'07'!#REF!</f>
        <v>#REF!</v>
      </c>
      <c r="DN141" s="398" t="e">
        <f>#REF!-DM141</f>
        <v>#REF!</v>
      </c>
    </row>
    <row r="142" spans="1:118" ht="24.75" customHeight="1" hidden="1">
      <c r="A142" s="392" t="s">
        <v>134</v>
      </c>
      <c r="B142" s="393" t="s">
        <v>135</v>
      </c>
      <c r="DK142" s="397" t="e">
        <f>'03'!#REF!+'04'!#REF!</f>
        <v>#REF!</v>
      </c>
      <c r="DL142" s="397" t="e">
        <f>#REF!-DK142</f>
        <v>#REF!</v>
      </c>
      <c r="DM142" s="397" t="e">
        <f>'07'!#REF!</f>
        <v>#REF!</v>
      </c>
      <c r="DN142" s="397" t="e">
        <f>#REF!-DM142</f>
        <v>#REF!</v>
      </c>
    </row>
    <row r="143" spans="1:118" ht="24.75" customHeight="1" hidden="1">
      <c r="A143" s="392" t="s">
        <v>51</v>
      </c>
      <c r="B143" s="417" t="s">
        <v>136</v>
      </c>
      <c r="DK143" s="397" t="e">
        <f>'03'!#REF!+'04'!#REF!</f>
        <v>#REF!</v>
      </c>
      <c r="DL143" s="397" t="e">
        <f>#REF!-DK143</f>
        <v>#REF!</v>
      </c>
      <c r="DM143" s="397" t="e">
        <f>'07'!#REF!</f>
        <v>#REF!</v>
      </c>
      <c r="DN143" s="397" t="e">
        <f>#REF!-DM143</f>
        <v>#REF!</v>
      </c>
    </row>
    <row r="144" spans="1:118" ht="24.75" customHeight="1" hidden="1">
      <c r="A144" s="415" t="s">
        <v>53</v>
      </c>
      <c r="B144" s="416" t="s">
        <v>137</v>
      </c>
      <c r="DK144" s="398" t="e">
        <f>'03'!#REF!+'04'!#REF!</f>
        <v>#REF!</v>
      </c>
      <c r="DL144" s="398" t="e">
        <f>#REF!-DK144</f>
        <v>#REF!</v>
      </c>
      <c r="DM144" s="398" t="e">
        <f>'07'!#REF!</f>
        <v>#REF!</v>
      </c>
      <c r="DN144" s="398" t="e">
        <f>#REF!-DM144</f>
        <v>#REF!</v>
      </c>
    </row>
    <row r="145" spans="1:118" ht="24.75" customHeight="1" hidden="1">
      <c r="A145" s="415" t="s">
        <v>54</v>
      </c>
      <c r="B145" s="416" t="s">
        <v>138</v>
      </c>
      <c r="DK145" s="398" t="e">
        <f>'03'!#REF!+'04'!#REF!</f>
        <v>#REF!</v>
      </c>
      <c r="DL145" s="398" t="e">
        <f>#REF!-DK145</f>
        <v>#REF!</v>
      </c>
      <c r="DM145" s="398" t="e">
        <f>'07'!#REF!</f>
        <v>#REF!</v>
      </c>
      <c r="DN145" s="398" t="e">
        <f>#REF!-DM145</f>
        <v>#REF!</v>
      </c>
    </row>
    <row r="146" spans="1:118" ht="24.75" customHeight="1" hidden="1">
      <c r="A146" s="415" t="s">
        <v>139</v>
      </c>
      <c r="B146" s="416" t="s">
        <v>199</v>
      </c>
      <c r="DK146" s="398" t="e">
        <f>'03'!#REF!</f>
        <v>#REF!</v>
      </c>
      <c r="DL146" s="398" t="e">
        <f>#REF!-DK146</f>
        <v>#REF!</v>
      </c>
      <c r="DM146" s="398" t="e">
        <f>'07'!#REF!</f>
        <v>#REF!</v>
      </c>
      <c r="DN146" s="398" t="e">
        <f>#REF!-DM146</f>
        <v>#REF!</v>
      </c>
    </row>
    <row r="147" spans="1:118" ht="24.75" customHeight="1" hidden="1">
      <c r="A147" s="415" t="s">
        <v>141</v>
      </c>
      <c r="B147" s="416" t="s">
        <v>140</v>
      </c>
      <c r="DK147" s="398" t="e">
        <f>'03'!#REF!+'04'!#REF!</f>
        <v>#REF!</v>
      </c>
      <c r="DL147" s="398" t="e">
        <f>#REF!-DK147</f>
        <v>#REF!</v>
      </c>
      <c r="DM147" s="398" t="e">
        <f>'07'!#REF!</f>
        <v>#REF!</v>
      </c>
      <c r="DN147" s="398" t="e">
        <f>#REF!-DM147</f>
        <v>#REF!</v>
      </c>
    </row>
    <row r="148" spans="1:118" ht="24.75" customHeight="1" hidden="1">
      <c r="A148" s="415" t="s">
        <v>143</v>
      </c>
      <c r="B148" s="416" t="s">
        <v>142</v>
      </c>
      <c r="DK148" s="398" t="e">
        <f>'03'!#REF!+'04'!#REF!</f>
        <v>#REF!</v>
      </c>
      <c r="DL148" s="398" t="e">
        <f>#REF!-DK148</f>
        <v>#REF!</v>
      </c>
      <c r="DM148" s="398" t="e">
        <f>'07'!#REF!</f>
        <v>#REF!</v>
      </c>
      <c r="DN148" s="398" t="e">
        <f>#REF!-DM148</f>
        <v>#REF!</v>
      </c>
    </row>
    <row r="149" spans="1:118" ht="24.75" customHeight="1" hidden="1">
      <c r="A149" s="415" t="s">
        <v>145</v>
      </c>
      <c r="B149" s="416" t="s">
        <v>144</v>
      </c>
      <c r="DK149" s="398" t="e">
        <f>'03'!#REF!+'04'!#REF!</f>
        <v>#REF!</v>
      </c>
      <c r="DL149" s="398" t="e">
        <f>#REF!-DK149</f>
        <v>#REF!</v>
      </c>
      <c r="DM149" s="398" t="e">
        <f>'07'!#REF!</f>
        <v>#REF!</v>
      </c>
      <c r="DN149" s="398" t="e">
        <f>#REF!-DM149</f>
        <v>#REF!</v>
      </c>
    </row>
    <row r="150" spans="1:118" ht="24.75" customHeight="1" hidden="1">
      <c r="A150" s="415" t="s">
        <v>147</v>
      </c>
      <c r="B150" s="418" t="s">
        <v>146</v>
      </c>
      <c r="DK150" s="398" t="e">
        <f>'03'!#REF!+'04'!#REF!</f>
        <v>#REF!</v>
      </c>
      <c r="DL150" s="398" t="e">
        <f>#REF!-DK150</f>
        <v>#REF!</v>
      </c>
      <c r="DM150" s="398" t="e">
        <f>'07'!#REF!</f>
        <v>#REF!</v>
      </c>
      <c r="DN150" s="398" t="e">
        <f>#REF!-DM150</f>
        <v>#REF!</v>
      </c>
    </row>
    <row r="151" spans="1:118" ht="24.75" customHeight="1" hidden="1">
      <c r="A151" s="415" t="s">
        <v>183</v>
      </c>
      <c r="B151" s="416" t="s">
        <v>148</v>
      </c>
      <c r="DK151" s="398" t="e">
        <f>'03'!#REF!+'04'!#REF!</f>
        <v>#REF!</v>
      </c>
      <c r="DL151" s="398" t="e">
        <f>#REF!-DK151</f>
        <v>#REF!</v>
      </c>
      <c r="DM151" s="398" t="e">
        <f>'07'!#REF!</f>
        <v>#REF!</v>
      </c>
      <c r="DN151" s="398" t="e">
        <f>#REF!-DM151</f>
        <v>#REF!</v>
      </c>
    </row>
    <row r="152" spans="1:118" ht="24.75" customHeight="1" hidden="1">
      <c r="A152" s="392" t="s">
        <v>52</v>
      </c>
      <c r="B152" s="393" t="s">
        <v>149</v>
      </c>
      <c r="DK152" s="397" t="e">
        <f>'03'!#REF!+'04'!#REF!</f>
        <v>#REF!</v>
      </c>
      <c r="DL152" s="397" t="e">
        <f>#REF!-DK152</f>
        <v>#REF!</v>
      </c>
      <c r="DM152" s="397" t="e">
        <f>'07'!#REF!</f>
        <v>#REF!</v>
      </c>
      <c r="DN152" s="397" t="e">
        <f>#REF!-DM152</f>
        <v>#REF!</v>
      </c>
    </row>
    <row r="153" spans="1:118" ht="24.75" customHeight="1" hidden="1">
      <c r="A153" s="441" t="s">
        <v>75</v>
      </c>
      <c r="B153" s="458" t="s">
        <v>211</v>
      </c>
      <c r="DK153" s="411"/>
      <c r="DL153" s="459"/>
      <c r="DM153" s="459"/>
      <c r="DN153" s="459"/>
    </row>
    <row r="154" spans="1:118" ht="17.25" hidden="1">
      <c r="A154" s="1558" t="s">
        <v>494</v>
      </c>
      <c r="B154" s="1558"/>
      <c r="DK154" s="411"/>
      <c r="DL154" s="459"/>
      <c r="DM154" s="459"/>
      <c r="DN154" s="459"/>
    </row>
    <row r="155" spans="1:118" ht="17.25" hidden="1">
      <c r="A155" s="1552" t="s">
        <v>495</v>
      </c>
      <c r="B155" s="1552"/>
      <c r="DK155" s="411"/>
      <c r="DL155" s="459"/>
      <c r="DM155" s="459"/>
      <c r="DN155" s="459"/>
    </row>
    <row r="156" spans="1:118" ht="18.75" customHeight="1" hidden="1">
      <c r="A156" s="448"/>
      <c r="B156" s="460" t="s">
        <v>502</v>
      </c>
      <c r="DK156" s="451"/>
      <c r="DL156" s="451"/>
      <c r="DM156" s="451"/>
      <c r="DN156" s="451"/>
    </row>
    <row r="157" spans="1:118" ht="18.75" customHeight="1" hidden="1">
      <c r="A157" s="1551" t="s">
        <v>4</v>
      </c>
      <c r="B157" s="1551"/>
      <c r="C157" s="1551"/>
      <c r="D157" s="1551"/>
      <c r="E157" s="1551"/>
      <c r="F157" s="1551"/>
      <c r="G157" s="1551"/>
      <c r="H157" s="1551"/>
      <c r="I157" s="1551"/>
      <c r="J157" s="1551"/>
      <c r="K157" s="1551"/>
      <c r="L157" s="1551"/>
      <c r="M157" s="1551"/>
      <c r="N157" s="1551"/>
      <c r="O157" s="1551"/>
      <c r="P157" s="1551"/>
      <c r="Q157" s="1551"/>
      <c r="R157" s="1551"/>
      <c r="S157" s="1551"/>
      <c r="T157" s="1551"/>
      <c r="U157" s="1551"/>
      <c r="V157" s="1551"/>
      <c r="W157" s="1551"/>
      <c r="X157" s="1551"/>
      <c r="Y157" s="1551"/>
      <c r="Z157" s="1551"/>
      <c r="AA157" s="1551"/>
      <c r="AB157" s="1551"/>
      <c r="AC157" s="1551"/>
      <c r="AD157" s="1551"/>
      <c r="AE157" s="1551"/>
      <c r="AF157" s="1551"/>
      <c r="AG157" s="1551"/>
      <c r="AH157" s="1551"/>
      <c r="AI157" s="1551"/>
      <c r="AJ157" s="1551"/>
      <c r="AK157" s="1551"/>
      <c r="AL157" s="1551"/>
      <c r="AM157" s="1551"/>
      <c r="AN157" s="1551"/>
      <c r="AO157" s="1551"/>
      <c r="AP157" s="1551"/>
      <c r="AQ157" s="1551"/>
      <c r="AR157" s="1551"/>
      <c r="AS157" s="1551"/>
      <c r="AT157" s="1551"/>
      <c r="AU157" s="1551"/>
      <c r="AV157" s="1551"/>
      <c r="AW157" s="1551"/>
      <c r="AX157" s="1551"/>
      <c r="AY157" s="1551"/>
      <c r="AZ157" s="1551"/>
      <c r="BA157" s="1551"/>
      <c r="BB157" s="1551"/>
      <c r="BC157" s="1551"/>
      <c r="BD157" s="1551"/>
      <c r="BE157" s="1551"/>
      <c r="BF157" s="1551"/>
      <c r="BG157" s="1551"/>
      <c r="BH157" s="1551"/>
      <c r="BI157" s="1551"/>
      <c r="BJ157" s="1551"/>
      <c r="BK157" s="1551"/>
      <c r="BL157" s="1551"/>
      <c r="BM157" s="1551"/>
      <c r="BN157" s="1551"/>
      <c r="BO157" s="1551"/>
      <c r="BP157" s="1551"/>
      <c r="BQ157" s="1551"/>
      <c r="BR157" s="1551"/>
      <c r="BS157" s="1551"/>
      <c r="BT157" s="1551"/>
      <c r="BU157" s="1551"/>
      <c r="BV157" s="1551"/>
      <c r="BW157" s="1551"/>
      <c r="BX157" s="1551"/>
      <c r="BY157" s="1551"/>
      <c r="BZ157" s="1551"/>
      <c r="CA157" s="1551"/>
      <c r="CB157" s="1551"/>
      <c r="CC157" s="1551"/>
      <c r="CD157" s="1551"/>
      <c r="CE157" s="1551"/>
      <c r="CF157" s="1551"/>
      <c r="CG157" s="1551"/>
      <c r="CH157" s="1551"/>
      <c r="CI157" s="1551"/>
      <c r="CJ157" s="1551"/>
      <c r="CK157" s="1551"/>
      <c r="CL157" s="1551"/>
      <c r="CM157" s="1551"/>
      <c r="CN157" s="1551"/>
      <c r="CO157" s="1551"/>
      <c r="CP157" s="1551"/>
      <c r="CQ157" s="1551"/>
      <c r="CR157" s="1551"/>
      <c r="CS157" s="1551"/>
      <c r="CT157" s="1551"/>
      <c r="CU157" s="1551"/>
      <c r="CV157" s="1551"/>
      <c r="CW157" s="1551"/>
      <c r="CX157" s="1551"/>
      <c r="CY157" s="1551"/>
      <c r="CZ157" s="1551"/>
      <c r="DA157" s="1551"/>
      <c r="DB157" s="1551"/>
      <c r="DC157" s="1551"/>
      <c r="DD157" s="1551"/>
      <c r="DE157" s="1551"/>
      <c r="DF157" s="1551"/>
      <c r="DG157" s="1551"/>
      <c r="DH157" s="1551"/>
      <c r="DI157" s="1551"/>
      <c r="DJ157" s="1551"/>
      <c r="DK157" s="451"/>
      <c r="DL157" s="451"/>
      <c r="DM157" s="451"/>
      <c r="DN157" s="451"/>
    </row>
    <row r="158" ht="15" hidden="1"/>
    <row r="159" ht="15" hidden="1"/>
    <row r="160" ht="15" hidden="1"/>
    <row r="161" ht="15" hidden="1"/>
    <row r="162" ht="15" hidden="1"/>
    <row r="163" ht="15" hidden="1"/>
    <row r="164" ht="15" hidden="1"/>
    <row r="165" ht="15" hidden="1"/>
    <row r="166" ht="15" hidden="1"/>
    <row r="167" ht="15" hidden="1"/>
    <row r="168" spans="1:115" ht="16.5" customHeight="1" hidden="1">
      <c r="A168" s="1559" t="s">
        <v>32</v>
      </c>
      <c r="B168" s="1560"/>
      <c r="DK168" s="451"/>
    </row>
    <row r="169" spans="1:115" ht="16.5" customHeight="1" hidden="1">
      <c r="A169" s="1508" t="s">
        <v>338</v>
      </c>
      <c r="B169" s="1508"/>
      <c r="C169" s="1508"/>
      <c r="D169" s="1508"/>
      <c r="E169" s="1508"/>
      <c r="F169" s="1508"/>
      <c r="G169" s="1508"/>
      <c r="H169" s="1508"/>
      <c r="I169" s="1508"/>
      <c r="J169" s="1508"/>
      <c r="K169" s="1508"/>
      <c r="L169" s="1508"/>
      <c r="M169" s="1508"/>
      <c r="N169" s="1508"/>
      <c r="O169" s="1508"/>
      <c r="P169" s="1508"/>
      <c r="Q169" s="1508"/>
      <c r="R169" s="1508"/>
      <c r="S169" s="1508"/>
      <c r="T169" s="1508"/>
      <c r="U169" s="1508"/>
      <c r="V169" s="1508"/>
      <c r="W169" s="1508"/>
      <c r="X169" s="1508"/>
      <c r="Y169" s="1508"/>
      <c r="Z169" s="1508"/>
      <c r="AA169" s="1508"/>
      <c r="AB169" s="1508"/>
      <c r="AC169" s="1508"/>
      <c r="AD169" s="1508"/>
      <c r="AE169" s="1508"/>
      <c r="AF169" s="1508"/>
      <c r="AG169" s="1508"/>
      <c r="AH169" s="1508"/>
      <c r="AI169" s="1508"/>
      <c r="AJ169" s="1508"/>
      <c r="AK169" s="1508"/>
      <c r="AL169" s="1508"/>
      <c r="AM169" s="1508"/>
      <c r="AN169" s="1508"/>
      <c r="AO169" s="1508"/>
      <c r="AP169" s="1508"/>
      <c r="AQ169" s="1508"/>
      <c r="AR169" s="1508"/>
      <c r="AS169" s="1508"/>
      <c r="AT169" s="1508"/>
      <c r="AU169" s="1508"/>
      <c r="AV169" s="1508"/>
      <c r="AW169" s="1508"/>
      <c r="AX169" s="1508"/>
      <c r="AY169" s="1508"/>
      <c r="AZ169" s="1508"/>
      <c r="BA169" s="1508"/>
      <c r="BB169" s="1508"/>
      <c r="BC169" s="1508"/>
      <c r="BD169" s="1508"/>
      <c r="BE169" s="1508"/>
      <c r="BF169" s="1508"/>
      <c r="BG169" s="1508"/>
      <c r="BH169" s="1508"/>
      <c r="BI169" s="1508"/>
      <c r="BJ169" s="1508"/>
      <c r="BK169" s="1508"/>
      <c r="BL169" s="1508"/>
      <c r="BM169" s="1508"/>
      <c r="BN169" s="1508"/>
      <c r="BO169" s="1508"/>
      <c r="BP169" s="1508"/>
      <c r="BQ169" s="1508"/>
      <c r="BR169" s="1508"/>
      <c r="BS169" s="1508"/>
      <c r="BT169" s="1508"/>
      <c r="BU169" s="1508"/>
      <c r="BV169" s="1508"/>
      <c r="BW169" s="1508"/>
      <c r="BX169" s="1508"/>
      <c r="BY169" s="1508"/>
      <c r="BZ169" s="1508"/>
      <c r="CA169" s="1508"/>
      <c r="CB169" s="1508"/>
      <c r="CC169" s="1508"/>
      <c r="CD169" s="1508"/>
      <c r="CE169" s="1508"/>
      <c r="CF169" s="1508"/>
      <c r="CG169" s="1508"/>
      <c r="CH169" s="1508"/>
      <c r="CI169" s="1508"/>
      <c r="CJ169" s="1508"/>
      <c r="CK169" s="1508"/>
      <c r="CL169" s="1508"/>
      <c r="CM169" s="1508"/>
      <c r="CN169" s="1508"/>
      <c r="CO169" s="1508"/>
      <c r="CP169" s="1508"/>
      <c r="CQ169" s="1508"/>
      <c r="CR169" s="1508"/>
      <c r="CS169" s="1508"/>
      <c r="CT169" s="1508"/>
      <c r="CU169" s="1508"/>
      <c r="CV169" s="1508"/>
      <c r="CW169" s="1508"/>
      <c r="CX169" s="1508"/>
      <c r="CY169" s="1508"/>
      <c r="CZ169" s="1508"/>
      <c r="DA169" s="1508"/>
      <c r="DB169" s="1508"/>
      <c r="DC169" s="1508"/>
      <c r="DD169" s="1508"/>
      <c r="DE169" s="1508"/>
      <c r="DF169" s="1508"/>
      <c r="DG169" s="1508"/>
      <c r="DH169" s="1508"/>
      <c r="DI169" s="1508"/>
      <c r="DJ169" s="1508"/>
      <c r="DK169" s="448"/>
    </row>
    <row r="170" spans="1:115" ht="16.5" customHeight="1" hidden="1">
      <c r="A170" s="1508" t="s">
        <v>339</v>
      </c>
      <c r="B170" s="1508"/>
      <c r="DK170" s="451"/>
    </row>
    <row r="171" spans="1:115" ht="15.75" hidden="1">
      <c r="A171" s="420" t="s">
        <v>118</v>
      </c>
      <c r="B171" s="420"/>
      <c r="DK171" s="448"/>
    </row>
    <row r="172" spans="1:115" ht="15.75" customHeight="1" hidden="1">
      <c r="A172" s="452"/>
      <c r="B172" s="452" t="s">
        <v>93</v>
      </c>
      <c r="DK172" s="448"/>
    </row>
    <row r="173" spans="1:115" ht="15.75" customHeight="1" hidden="1">
      <c r="A173" s="1135" t="s">
        <v>70</v>
      </c>
      <c r="B173" s="1136"/>
      <c r="DK173" s="451"/>
    </row>
    <row r="174" spans="1:115" ht="15.75" customHeight="1" hidden="1">
      <c r="A174" s="1137"/>
      <c r="B174" s="1138"/>
      <c r="DK174" s="448"/>
    </row>
    <row r="175" spans="1:115" ht="15.75" customHeight="1" hidden="1">
      <c r="A175" s="1137"/>
      <c r="B175" s="1138"/>
      <c r="E175" s="836"/>
      <c r="DK175" s="448"/>
    </row>
    <row r="176" spans="1:118" ht="15.75" customHeight="1" hidden="1">
      <c r="A176" s="1553"/>
      <c r="B176" s="1554"/>
      <c r="DK176" s="1561" t="s">
        <v>496</v>
      </c>
      <c r="DL176" s="1561"/>
      <c r="DM176" s="1561"/>
      <c r="DN176" s="1561"/>
    </row>
    <row r="177" spans="1:118" ht="15" hidden="1">
      <c r="A177" s="1556" t="s">
        <v>6</v>
      </c>
      <c r="B177" s="1557"/>
      <c r="DK177" s="453" t="s">
        <v>497</v>
      </c>
      <c r="DL177" s="454" t="s">
        <v>500</v>
      </c>
      <c r="DM177" s="454" t="s">
        <v>498</v>
      </c>
      <c r="DN177" s="454" t="s">
        <v>499</v>
      </c>
    </row>
    <row r="178" spans="1:118" ht="24.75" customHeight="1" hidden="1">
      <c r="A178" s="412" t="s">
        <v>0</v>
      </c>
      <c r="B178" s="413" t="s">
        <v>129</v>
      </c>
      <c r="DK178" s="397" t="e">
        <f>'03'!#REF!+'04'!#REF!</f>
        <v>#REF!</v>
      </c>
      <c r="DL178" s="397" t="e">
        <f>#REF!-DK178</f>
        <v>#REF!</v>
      </c>
      <c r="DM178" s="397" t="e">
        <f>'07'!#REF!</f>
        <v>#REF!</v>
      </c>
      <c r="DN178" s="397" t="e">
        <f>#REF!-DM178</f>
        <v>#REF!</v>
      </c>
    </row>
    <row r="179" spans="1:118" ht="24.75" customHeight="1" hidden="1">
      <c r="A179" s="415">
        <v>1</v>
      </c>
      <c r="B179" s="416" t="s">
        <v>130</v>
      </c>
      <c r="DK179" s="398" t="e">
        <f>'03'!#REF!+'04'!#REF!</f>
        <v>#REF!</v>
      </c>
      <c r="DL179" s="398" t="e">
        <f>#REF!-DK179</f>
        <v>#REF!</v>
      </c>
      <c r="DM179" s="398" t="e">
        <f>'07'!#REF!</f>
        <v>#REF!</v>
      </c>
      <c r="DN179" s="398" t="e">
        <f>#REF!-DM179</f>
        <v>#REF!</v>
      </c>
    </row>
    <row r="180" spans="1:118" ht="24.75" customHeight="1" hidden="1">
      <c r="A180" s="415">
        <v>2</v>
      </c>
      <c r="B180" s="416" t="s">
        <v>131</v>
      </c>
      <c r="DK180" s="398" t="e">
        <f>'03'!#REF!+'04'!#REF!</f>
        <v>#REF!</v>
      </c>
      <c r="DL180" s="398" t="e">
        <f>#REF!-DK180</f>
        <v>#REF!</v>
      </c>
      <c r="DM180" s="398" t="e">
        <f>'07'!#REF!</f>
        <v>#REF!</v>
      </c>
      <c r="DN180" s="398" t="e">
        <f>#REF!-DM180</f>
        <v>#REF!</v>
      </c>
    </row>
    <row r="181" spans="1:118" ht="24.75" customHeight="1" hidden="1">
      <c r="A181" s="392" t="s">
        <v>1</v>
      </c>
      <c r="B181" s="393" t="s">
        <v>132</v>
      </c>
      <c r="DK181" s="398" t="e">
        <f>'03'!#REF!+'04'!#REF!</f>
        <v>#REF!</v>
      </c>
      <c r="DL181" s="398" t="e">
        <f>#REF!-DK181</f>
        <v>#REF!</v>
      </c>
      <c r="DM181" s="398" t="e">
        <f>'07'!#REF!</f>
        <v>#REF!</v>
      </c>
      <c r="DN181" s="398" t="e">
        <f>#REF!-DM181</f>
        <v>#REF!</v>
      </c>
    </row>
    <row r="182" spans="1:118" ht="24.75" customHeight="1" hidden="1">
      <c r="A182" s="392" t="s">
        <v>9</v>
      </c>
      <c r="B182" s="393" t="s">
        <v>133</v>
      </c>
      <c r="DK182" s="398" t="e">
        <f>'03'!#REF!+'04'!#REF!</f>
        <v>#REF!</v>
      </c>
      <c r="DL182" s="398" t="e">
        <f>#REF!-DK182</f>
        <v>#REF!</v>
      </c>
      <c r="DM182" s="398" t="e">
        <f>'07'!#REF!</f>
        <v>#REF!</v>
      </c>
      <c r="DN182" s="398" t="e">
        <f>#REF!-DM182</f>
        <v>#REF!</v>
      </c>
    </row>
    <row r="183" spans="1:118" ht="24.75" customHeight="1" hidden="1">
      <c r="A183" s="392" t="s">
        <v>134</v>
      </c>
      <c r="B183" s="393" t="s">
        <v>135</v>
      </c>
      <c r="DK183" s="397" t="e">
        <f>'03'!#REF!+'04'!#REF!</f>
        <v>#REF!</v>
      </c>
      <c r="DL183" s="397" t="e">
        <f>#REF!-DK183</f>
        <v>#REF!</v>
      </c>
      <c r="DM183" s="397" t="e">
        <f>'07'!#REF!</f>
        <v>#REF!</v>
      </c>
      <c r="DN183" s="397" t="e">
        <f>#REF!-DM183</f>
        <v>#REF!</v>
      </c>
    </row>
    <row r="184" spans="1:118" ht="24.75" customHeight="1" hidden="1">
      <c r="A184" s="392" t="s">
        <v>51</v>
      </c>
      <c r="B184" s="417" t="s">
        <v>136</v>
      </c>
      <c r="DK184" s="397" t="e">
        <f>'03'!#REF!+'04'!#REF!</f>
        <v>#REF!</v>
      </c>
      <c r="DL184" s="397" t="e">
        <f>#REF!-DK184</f>
        <v>#REF!</v>
      </c>
      <c r="DM184" s="397" t="e">
        <f>'07'!#REF!</f>
        <v>#REF!</v>
      </c>
      <c r="DN184" s="397" t="e">
        <f>#REF!-DM184</f>
        <v>#REF!</v>
      </c>
    </row>
    <row r="185" spans="1:118" ht="24.75" customHeight="1" hidden="1">
      <c r="A185" s="415" t="s">
        <v>53</v>
      </c>
      <c r="B185" s="416" t="s">
        <v>137</v>
      </c>
      <c r="DK185" s="398" t="e">
        <f>'03'!#REF!+'04'!#REF!</f>
        <v>#REF!</v>
      </c>
      <c r="DL185" s="398" t="e">
        <f>#REF!-DK185</f>
        <v>#REF!</v>
      </c>
      <c r="DM185" s="398" t="e">
        <f>'07'!#REF!</f>
        <v>#REF!</v>
      </c>
      <c r="DN185" s="398" t="e">
        <f>#REF!-DM185</f>
        <v>#REF!</v>
      </c>
    </row>
    <row r="186" spans="1:118" ht="24.75" customHeight="1" hidden="1">
      <c r="A186" s="415" t="s">
        <v>54</v>
      </c>
      <c r="B186" s="416" t="s">
        <v>138</v>
      </c>
      <c r="DK186" s="398" t="e">
        <f>'03'!#REF!+'04'!#REF!</f>
        <v>#REF!</v>
      </c>
      <c r="DL186" s="398" t="e">
        <f>#REF!-DK186</f>
        <v>#REF!</v>
      </c>
      <c r="DM186" s="398" t="e">
        <f>'07'!#REF!</f>
        <v>#REF!</v>
      </c>
      <c r="DN186" s="398" t="e">
        <f>#REF!-DM186</f>
        <v>#REF!</v>
      </c>
    </row>
    <row r="187" spans="1:118" ht="24.75" customHeight="1" hidden="1">
      <c r="A187" s="415" t="s">
        <v>139</v>
      </c>
      <c r="B187" s="416" t="s">
        <v>199</v>
      </c>
      <c r="DK187" s="398" t="e">
        <f>'03'!#REF!</f>
        <v>#REF!</v>
      </c>
      <c r="DL187" s="398" t="e">
        <f>#REF!-DK187</f>
        <v>#REF!</v>
      </c>
      <c r="DM187" s="398" t="e">
        <f>'07'!#REF!</f>
        <v>#REF!</v>
      </c>
      <c r="DN187" s="398" t="e">
        <f>#REF!-DM187</f>
        <v>#REF!</v>
      </c>
    </row>
    <row r="188" spans="1:118" ht="24.75" customHeight="1" hidden="1">
      <c r="A188" s="415" t="s">
        <v>141</v>
      </c>
      <c r="B188" s="416" t="s">
        <v>140</v>
      </c>
      <c r="DK188" s="398" t="e">
        <f>'03'!#REF!+'04'!#REF!</f>
        <v>#REF!</v>
      </c>
      <c r="DL188" s="398" t="e">
        <f>#REF!-DK188</f>
        <v>#REF!</v>
      </c>
      <c r="DM188" s="398" t="e">
        <f>'07'!#REF!</f>
        <v>#REF!</v>
      </c>
      <c r="DN188" s="398" t="e">
        <f>#REF!-DM188</f>
        <v>#REF!</v>
      </c>
    </row>
    <row r="189" spans="1:118" ht="24.75" customHeight="1" hidden="1">
      <c r="A189" s="415" t="s">
        <v>143</v>
      </c>
      <c r="B189" s="416" t="s">
        <v>142</v>
      </c>
      <c r="DK189" s="398" t="e">
        <f>'03'!#REF!+'04'!#REF!</f>
        <v>#REF!</v>
      </c>
      <c r="DL189" s="398" t="e">
        <f>#REF!-DK189</f>
        <v>#REF!</v>
      </c>
      <c r="DM189" s="398" t="e">
        <f>'07'!#REF!</f>
        <v>#REF!</v>
      </c>
      <c r="DN189" s="398" t="e">
        <f>#REF!-DM189</f>
        <v>#REF!</v>
      </c>
    </row>
    <row r="190" spans="1:118" ht="24.75" customHeight="1" hidden="1">
      <c r="A190" s="415" t="s">
        <v>145</v>
      </c>
      <c r="B190" s="416" t="s">
        <v>144</v>
      </c>
      <c r="DK190" s="398" t="e">
        <f>'03'!#REF!+'04'!#REF!</f>
        <v>#REF!</v>
      </c>
      <c r="DL190" s="398" t="e">
        <f>#REF!-DK190</f>
        <v>#REF!</v>
      </c>
      <c r="DM190" s="398" t="e">
        <f>'07'!#REF!</f>
        <v>#REF!</v>
      </c>
      <c r="DN190" s="398" t="e">
        <f>#REF!-DM190</f>
        <v>#REF!</v>
      </c>
    </row>
    <row r="191" spans="1:118" ht="24.75" customHeight="1" hidden="1">
      <c r="A191" s="415" t="s">
        <v>147</v>
      </c>
      <c r="B191" s="418" t="s">
        <v>146</v>
      </c>
      <c r="DK191" s="398" t="e">
        <f>'03'!#REF!+'04'!#REF!</f>
        <v>#REF!</v>
      </c>
      <c r="DL191" s="398" t="e">
        <f>#REF!-DK191</f>
        <v>#REF!</v>
      </c>
      <c r="DM191" s="398" t="e">
        <f>'07'!#REF!</f>
        <v>#REF!</v>
      </c>
      <c r="DN191" s="398" t="e">
        <f>#REF!-DM191</f>
        <v>#REF!</v>
      </c>
    </row>
    <row r="192" spans="1:118" ht="24.75" customHeight="1" hidden="1">
      <c r="A192" s="415" t="s">
        <v>183</v>
      </c>
      <c r="B192" s="416" t="s">
        <v>148</v>
      </c>
      <c r="DK192" s="398" t="e">
        <f>'03'!#REF!+'04'!#REF!</f>
        <v>#REF!</v>
      </c>
      <c r="DL192" s="398" t="e">
        <f>#REF!-DK192</f>
        <v>#REF!</v>
      </c>
      <c r="DM192" s="398" t="e">
        <f>'07'!#REF!</f>
        <v>#REF!</v>
      </c>
      <c r="DN192" s="398" t="e">
        <f>#REF!-DM192</f>
        <v>#REF!</v>
      </c>
    </row>
    <row r="193" spans="1:118" ht="24.75" customHeight="1" hidden="1">
      <c r="A193" s="392" t="s">
        <v>52</v>
      </c>
      <c r="B193" s="393" t="s">
        <v>149</v>
      </c>
      <c r="DK193" s="397" t="e">
        <f>'03'!#REF!+'04'!#REF!</f>
        <v>#REF!</v>
      </c>
      <c r="DL193" s="397" t="e">
        <f>#REF!-DK193</f>
        <v>#REF!</v>
      </c>
      <c r="DM193" s="397" t="e">
        <f>'07'!#REF!</f>
        <v>#REF!</v>
      </c>
      <c r="DN193" s="397" t="e">
        <f>#REF!-DM193</f>
        <v>#REF!</v>
      </c>
    </row>
    <row r="194" spans="1:118" ht="24.75" customHeight="1" hidden="1">
      <c r="A194" s="441" t="s">
        <v>75</v>
      </c>
      <c r="B194" s="458" t="s">
        <v>211</v>
      </c>
      <c r="DK194" s="411"/>
      <c r="DL194" s="459"/>
      <c r="DM194" s="459"/>
      <c r="DN194" s="459"/>
    </row>
    <row r="195" spans="1:118" ht="17.25" hidden="1">
      <c r="A195" s="1558" t="s">
        <v>494</v>
      </c>
      <c r="B195" s="1558"/>
      <c r="DK195" s="411"/>
      <c r="DL195" s="459"/>
      <c r="DM195" s="459"/>
      <c r="DN195" s="459"/>
    </row>
    <row r="196" spans="1:118" ht="17.25" hidden="1">
      <c r="A196" s="1552" t="s">
        <v>495</v>
      </c>
      <c r="B196" s="1552"/>
      <c r="DK196" s="411"/>
      <c r="DL196" s="459"/>
      <c r="DM196" s="459"/>
      <c r="DN196" s="459"/>
    </row>
    <row r="197" spans="1:118" ht="18.75" customHeight="1" hidden="1">
      <c r="A197" s="448"/>
      <c r="B197" s="460" t="s">
        <v>502</v>
      </c>
      <c r="DK197" s="451"/>
      <c r="DL197" s="451"/>
      <c r="DM197" s="451"/>
      <c r="DN197" s="451"/>
    </row>
    <row r="198" spans="1:118" ht="18.75" customHeight="1" hidden="1">
      <c r="A198" s="1551" t="s">
        <v>4</v>
      </c>
      <c r="B198" s="1551"/>
      <c r="C198" s="1551"/>
      <c r="D198" s="1551"/>
      <c r="E198" s="1551"/>
      <c r="F198" s="1551"/>
      <c r="G198" s="1551"/>
      <c r="H198" s="1551"/>
      <c r="I198" s="1551"/>
      <c r="J198" s="1551"/>
      <c r="K198" s="1551"/>
      <c r="L198" s="1551"/>
      <c r="M198" s="1551"/>
      <c r="N198" s="1551"/>
      <c r="O198" s="1551"/>
      <c r="P198" s="1551"/>
      <c r="Q198" s="1551"/>
      <c r="R198" s="1551"/>
      <c r="S198" s="1551"/>
      <c r="T198" s="1551"/>
      <c r="U198" s="1551"/>
      <c r="V198" s="1551"/>
      <c r="W198" s="1551"/>
      <c r="X198" s="1551"/>
      <c r="Y198" s="1551"/>
      <c r="Z198" s="1551"/>
      <c r="AA198" s="1551"/>
      <c r="AB198" s="1551"/>
      <c r="AC198" s="1551"/>
      <c r="AD198" s="1551"/>
      <c r="AE198" s="1551"/>
      <c r="AF198" s="1551"/>
      <c r="AG198" s="1551"/>
      <c r="AH198" s="1551"/>
      <c r="AI198" s="1551"/>
      <c r="AJ198" s="1551"/>
      <c r="AK198" s="1551"/>
      <c r="AL198" s="1551"/>
      <c r="AM198" s="1551"/>
      <c r="AN198" s="1551"/>
      <c r="AO198" s="1551"/>
      <c r="AP198" s="1551"/>
      <c r="AQ198" s="1551"/>
      <c r="AR198" s="1551"/>
      <c r="AS198" s="1551"/>
      <c r="AT198" s="1551"/>
      <c r="AU198" s="1551"/>
      <c r="AV198" s="1551"/>
      <c r="AW198" s="1551"/>
      <c r="AX198" s="1551"/>
      <c r="AY198" s="1551"/>
      <c r="AZ198" s="1551"/>
      <c r="BA198" s="1551"/>
      <c r="BB198" s="1551"/>
      <c r="BC198" s="1551"/>
      <c r="BD198" s="1551"/>
      <c r="BE198" s="1551"/>
      <c r="BF198" s="1551"/>
      <c r="BG198" s="1551"/>
      <c r="BH198" s="1551"/>
      <c r="BI198" s="1551"/>
      <c r="BJ198" s="1551"/>
      <c r="BK198" s="1551"/>
      <c r="BL198" s="1551"/>
      <c r="BM198" s="1551"/>
      <c r="BN198" s="1551"/>
      <c r="BO198" s="1551"/>
      <c r="BP198" s="1551"/>
      <c r="BQ198" s="1551"/>
      <c r="BR198" s="1551"/>
      <c r="BS198" s="1551"/>
      <c r="BT198" s="1551"/>
      <c r="BU198" s="1551"/>
      <c r="BV198" s="1551"/>
      <c r="BW198" s="1551"/>
      <c r="BX198" s="1551"/>
      <c r="BY198" s="1551"/>
      <c r="BZ198" s="1551"/>
      <c r="CA198" s="1551"/>
      <c r="CB198" s="1551"/>
      <c r="CC198" s="1551"/>
      <c r="CD198" s="1551"/>
      <c r="CE198" s="1551"/>
      <c r="CF198" s="1551"/>
      <c r="CG198" s="1551"/>
      <c r="CH198" s="1551"/>
      <c r="CI198" s="1551"/>
      <c r="CJ198" s="1551"/>
      <c r="CK198" s="1551"/>
      <c r="CL198" s="1551"/>
      <c r="CM198" s="1551"/>
      <c r="CN198" s="1551"/>
      <c r="CO198" s="1551"/>
      <c r="CP198" s="1551"/>
      <c r="CQ198" s="1551"/>
      <c r="CR198" s="1551"/>
      <c r="CS198" s="1551"/>
      <c r="CT198" s="1551"/>
      <c r="CU198" s="1551"/>
      <c r="CV198" s="1551"/>
      <c r="CW198" s="1551"/>
      <c r="CX198" s="1551"/>
      <c r="CY198" s="1551"/>
      <c r="CZ198" s="1551"/>
      <c r="DA198" s="1551"/>
      <c r="DB198" s="1551"/>
      <c r="DC198" s="1551"/>
      <c r="DD198" s="1551"/>
      <c r="DE198" s="1551"/>
      <c r="DF198" s="1551"/>
      <c r="DG198" s="1551"/>
      <c r="DH198" s="1551"/>
      <c r="DI198" s="1551"/>
      <c r="DJ198" s="1551"/>
      <c r="DK198" s="451"/>
      <c r="DL198" s="451"/>
      <c r="DM198" s="451"/>
      <c r="DN198" s="451"/>
    </row>
    <row r="199" ht="15" hidden="1"/>
    <row r="200" ht="15" hidden="1"/>
    <row r="201" ht="15" hidden="1"/>
    <row r="202" ht="15" hidden="1"/>
    <row r="203" ht="15" hidden="1"/>
    <row r="204" ht="15" hidden="1"/>
    <row r="205" ht="15" hidden="1"/>
    <row r="206" ht="15" hidden="1"/>
    <row r="207" ht="15" hidden="1"/>
    <row r="208" spans="1:115" ht="16.5" customHeight="1" hidden="1">
      <c r="A208" s="1559" t="s">
        <v>32</v>
      </c>
      <c r="B208" s="1560"/>
      <c r="DK208" s="451"/>
    </row>
    <row r="209" spans="1:115" ht="16.5" customHeight="1" hidden="1">
      <c r="A209" s="1508" t="s">
        <v>338</v>
      </c>
      <c r="B209" s="1508"/>
      <c r="C209" s="1508"/>
      <c r="D209" s="1508"/>
      <c r="E209" s="1508"/>
      <c r="F209" s="1508"/>
      <c r="G209" s="1508"/>
      <c r="H209" s="1508"/>
      <c r="I209" s="1508"/>
      <c r="J209" s="1508"/>
      <c r="K209" s="1508"/>
      <c r="L209" s="1508"/>
      <c r="M209" s="1508"/>
      <c r="N209" s="1508"/>
      <c r="O209" s="1508"/>
      <c r="P209" s="1508"/>
      <c r="Q209" s="1508"/>
      <c r="R209" s="1508"/>
      <c r="S209" s="1508"/>
      <c r="T209" s="1508"/>
      <c r="U209" s="1508"/>
      <c r="V209" s="1508"/>
      <c r="W209" s="1508"/>
      <c r="X209" s="1508"/>
      <c r="Y209" s="1508"/>
      <c r="Z209" s="1508"/>
      <c r="AA209" s="1508"/>
      <c r="AB209" s="1508"/>
      <c r="AC209" s="1508"/>
      <c r="AD209" s="1508"/>
      <c r="AE209" s="1508"/>
      <c r="AF209" s="1508"/>
      <c r="AG209" s="1508"/>
      <c r="AH209" s="1508"/>
      <c r="AI209" s="1508"/>
      <c r="AJ209" s="1508"/>
      <c r="AK209" s="1508"/>
      <c r="AL209" s="1508"/>
      <c r="AM209" s="1508"/>
      <c r="AN209" s="1508"/>
      <c r="AO209" s="1508"/>
      <c r="AP209" s="1508"/>
      <c r="AQ209" s="1508"/>
      <c r="AR209" s="1508"/>
      <c r="AS209" s="1508"/>
      <c r="AT209" s="1508"/>
      <c r="AU209" s="1508"/>
      <c r="AV209" s="1508"/>
      <c r="AW209" s="1508"/>
      <c r="AX209" s="1508"/>
      <c r="AY209" s="1508"/>
      <c r="AZ209" s="1508"/>
      <c r="BA209" s="1508"/>
      <c r="BB209" s="1508"/>
      <c r="BC209" s="1508"/>
      <c r="BD209" s="1508"/>
      <c r="BE209" s="1508"/>
      <c r="BF209" s="1508"/>
      <c r="BG209" s="1508"/>
      <c r="BH209" s="1508"/>
      <c r="BI209" s="1508"/>
      <c r="BJ209" s="1508"/>
      <c r="BK209" s="1508"/>
      <c r="BL209" s="1508"/>
      <c r="BM209" s="1508"/>
      <c r="BN209" s="1508"/>
      <c r="BO209" s="1508"/>
      <c r="BP209" s="1508"/>
      <c r="BQ209" s="1508"/>
      <c r="BR209" s="1508"/>
      <c r="BS209" s="1508"/>
      <c r="BT209" s="1508"/>
      <c r="BU209" s="1508"/>
      <c r="BV209" s="1508"/>
      <c r="BW209" s="1508"/>
      <c r="BX209" s="1508"/>
      <c r="BY209" s="1508"/>
      <c r="BZ209" s="1508"/>
      <c r="CA209" s="1508"/>
      <c r="CB209" s="1508"/>
      <c r="CC209" s="1508"/>
      <c r="CD209" s="1508"/>
      <c r="CE209" s="1508"/>
      <c r="CF209" s="1508"/>
      <c r="CG209" s="1508"/>
      <c r="CH209" s="1508"/>
      <c r="CI209" s="1508"/>
      <c r="CJ209" s="1508"/>
      <c r="CK209" s="1508"/>
      <c r="CL209" s="1508"/>
      <c r="CM209" s="1508"/>
      <c r="CN209" s="1508"/>
      <c r="CO209" s="1508"/>
      <c r="CP209" s="1508"/>
      <c r="CQ209" s="1508"/>
      <c r="CR209" s="1508"/>
      <c r="CS209" s="1508"/>
      <c r="CT209" s="1508"/>
      <c r="CU209" s="1508"/>
      <c r="CV209" s="1508"/>
      <c r="CW209" s="1508"/>
      <c r="CX209" s="1508"/>
      <c r="CY209" s="1508"/>
      <c r="CZ209" s="1508"/>
      <c r="DA209" s="1508"/>
      <c r="DB209" s="1508"/>
      <c r="DC209" s="1508"/>
      <c r="DD209" s="1508"/>
      <c r="DE209" s="1508"/>
      <c r="DF209" s="1508"/>
      <c r="DG209" s="1508"/>
      <c r="DH209" s="1508"/>
      <c r="DI209" s="1508"/>
      <c r="DJ209" s="1508"/>
      <c r="DK209" s="448"/>
    </row>
    <row r="210" spans="1:115" ht="16.5" customHeight="1" hidden="1">
      <c r="A210" s="1508" t="s">
        <v>339</v>
      </c>
      <c r="B210" s="1508"/>
      <c r="DK210" s="451"/>
    </row>
    <row r="211" spans="1:115" ht="15.75" customHeight="1" hidden="1">
      <c r="A211" s="420" t="s">
        <v>118</v>
      </c>
      <c r="B211" s="420"/>
      <c r="DK211" s="448"/>
    </row>
    <row r="212" spans="1:115" ht="15.75" customHeight="1" hidden="1">
      <c r="A212" s="452"/>
      <c r="B212" s="452" t="s">
        <v>93</v>
      </c>
      <c r="DK212" s="448"/>
    </row>
    <row r="213" spans="1:115" ht="15.75" customHeight="1" hidden="1">
      <c r="A213" s="1135" t="s">
        <v>70</v>
      </c>
      <c r="B213" s="1136"/>
      <c r="DK213" s="451"/>
    </row>
    <row r="214" spans="1:115" ht="15.75" customHeight="1" hidden="1">
      <c r="A214" s="1137"/>
      <c r="B214" s="1138"/>
      <c r="DK214" s="448"/>
    </row>
    <row r="215" spans="1:115" ht="15.75" customHeight="1" hidden="1">
      <c r="A215" s="1137"/>
      <c r="B215" s="1138"/>
      <c r="DK215" s="448"/>
    </row>
    <row r="216" spans="1:118" ht="15.75" customHeight="1" hidden="1">
      <c r="A216" s="1553"/>
      <c r="B216" s="1554"/>
      <c r="DK216" s="1561" t="s">
        <v>496</v>
      </c>
      <c r="DL216" s="1561"/>
      <c r="DM216" s="1561"/>
      <c r="DN216" s="1561"/>
    </row>
    <row r="217" spans="1:118" ht="15" hidden="1">
      <c r="A217" s="1556" t="s">
        <v>6</v>
      </c>
      <c r="B217" s="1557"/>
      <c r="DK217" s="453" t="s">
        <v>497</v>
      </c>
      <c r="DL217" s="454" t="s">
        <v>500</v>
      </c>
      <c r="DM217" s="454" t="s">
        <v>498</v>
      </c>
      <c r="DN217" s="454" t="s">
        <v>499</v>
      </c>
    </row>
    <row r="218" spans="1:118" ht="24.75" customHeight="1" hidden="1">
      <c r="A218" s="412" t="s">
        <v>0</v>
      </c>
      <c r="B218" s="413" t="s">
        <v>129</v>
      </c>
      <c r="DK218" s="397" t="e">
        <f>'03'!#REF!+'04'!#REF!</f>
        <v>#REF!</v>
      </c>
      <c r="DL218" s="397" t="e">
        <f>#REF!-DK218</f>
        <v>#REF!</v>
      </c>
      <c r="DM218" s="397" t="e">
        <f>'07'!#REF!</f>
        <v>#REF!</v>
      </c>
      <c r="DN218" s="397" t="e">
        <f>#REF!-DM218</f>
        <v>#REF!</v>
      </c>
    </row>
    <row r="219" spans="1:118" ht="24.75" customHeight="1" hidden="1">
      <c r="A219" s="415">
        <v>1</v>
      </c>
      <c r="B219" s="416" t="s">
        <v>130</v>
      </c>
      <c r="DK219" s="398" t="e">
        <f>'03'!#REF!+'04'!#REF!</f>
        <v>#REF!</v>
      </c>
      <c r="DL219" s="398" t="e">
        <f>#REF!-DK219</f>
        <v>#REF!</v>
      </c>
      <c r="DM219" s="397" t="e">
        <f>'07'!#REF!</f>
        <v>#REF!</v>
      </c>
      <c r="DN219" s="398" t="e">
        <f>#REF!-DM219</f>
        <v>#REF!</v>
      </c>
    </row>
    <row r="220" spans="1:118" ht="24.75" customHeight="1" hidden="1">
      <c r="A220" s="415">
        <v>2</v>
      </c>
      <c r="B220" s="416" t="s">
        <v>131</v>
      </c>
      <c r="DK220" s="398" t="e">
        <f>'03'!#REF!+'04'!#REF!</f>
        <v>#REF!</v>
      </c>
      <c r="DL220" s="398" t="e">
        <f>#REF!-DK220</f>
        <v>#REF!</v>
      </c>
      <c r="DM220" s="397" t="e">
        <f>'07'!#REF!</f>
        <v>#REF!</v>
      </c>
      <c r="DN220" s="398" t="e">
        <f>#REF!-DM220</f>
        <v>#REF!</v>
      </c>
    </row>
    <row r="221" spans="1:118" ht="24.75" customHeight="1" hidden="1">
      <c r="A221" s="392" t="s">
        <v>1</v>
      </c>
      <c r="B221" s="393" t="s">
        <v>132</v>
      </c>
      <c r="DK221" s="398" t="e">
        <f>'03'!#REF!+'04'!#REF!</f>
        <v>#REF!</v>
      </c>
      <c r="DL221" s="398" t="e">
        <f>#REF!-DK221</f>
        <v>#REF!</v>
      </c>
      <c r="DM221" s="398" t="e">
        <f>'07'!#REF!</f>
        <v>#REF!</v>
      </c>
      <c r="DN221" s="398" t="e">
        <f>#REF!-DM221</f>
        <v>#REF!</v>
      </c>
    </row>
    <row r="222" spans="1:118" ht="24.75" customHeight="1" hidden="1">
      <c r="A222" s="392" t="s">
        <v>9</v>
      </c>
      <c r="B222" s="393" t="s">
        <v>133</v>
      </c>
      <c r="DK222" s="398" t="e">
        <f>'03'!#REF!+'04'!#REF!</f>
        <v>#REF!</v>
      </c>
      <c r="DL222" s="398" t="e">
        <f>#REF!-DK222</f>
        <v>#REF!</v>
      </c>
      <c r="DM222" s="398" t="e">
        <f>'07'!#REF!</f>
        <v>#REF!</v>
      </c>
      <c r="DN222" s="398" t="e">
        <f>#REF!-DM222</f>
        <v>#REF!</v>
      </c>
    </row>
    <row r="223" spans="1:118" ht="24.75" customHeight="1" hidden="1">
      <c r="A223" s="392" t="s">
        <v>134</v>
      </c>
      <c r="B223" s="393" t="s">
        <v>135</v>
      </c>
      <c r="DK223" s="397" t="e">
        <f>'03'!#REF!+'04'!#REF!</f>
        <v>#REF!</v>
      </c>
      <c r="DL223" s="397" t="e">
        <f>#REF!-DK223</f>
        <v>#REF!</v>
      </c>
      <c r="DM223" s="397" t="e">
        <f>'07'!#REF!</f>
        <v>#REF!</v>
      </c>
      <c r="DN223" s="397" t="e">
        <f>#REF!-DM223</f>
        <v>#REF!</v>
      </c>
    </row>
    <row r="224" spans="1:118" ht="24.75" customHeight="1" hidden="1">
      <c r="A224" s="392" t="s">
        <v>51</v>
      </c>
      <c r="B224" s="417" t="s">
        <v>136</v>
      </c>
      <c r="DK224" s="397" t="e">
        <f>'03'!#REF!+'04'!#REF!</f>
        <v>#REF!</v>
      </c>
      <c r="DL224" s="397" t="e">
        <f>#REF!-DK224</f>
        <v>#REF!</v>
      </c>
      <c r="DM224" s="397" t="e">
        <f>'07'!#REF!</f>
        <v>#REF!</v>
      </c>
      <c r="DN224" s="397" t="e">
        <f>#REF!-DM224</f>
        <v>#REF!</v>
      </c>
    </row>
    <row r="225" spans="1:118" ht="24.75" customHeight="1" hidden="1">
      <c r="A225" s="415" t="s">
        <v>53</v>
      </c>
      <c r="B225" s="416" t="s">
        <v>137</v>
      </c>
      <c r="DK225" s="398" t="e">
        <f>'03'!#REF!+'04'!#REF!</f>
        <v>#REF!</v>
      </c>
      <c r="DL225" s="398" t="e">
        <f>#REF!-DK225</f>
        <v>#REF!</v>
      </c>
      <c r="DM225" s="398" t="e">
        <f>'07'!#REF!</f>
        <v>#REF!</v>
      </c>
      <c r="DN225" s="398" t="e">
        <f>#REF!-DM225</f>
        <v>#REF!</v>
      </c>
    </row>
    <row r="226" spans="1:118" ht="24.75" customHeight="1" hidden="1">
      <c r="A226" s="415" t="s">
        <v>54</v>
      </c>
      <c r="B226" s="416" t="s">
        <v>138</v>
      </c>
      <c r="DK226" s="398" t="e">
        <f>'03'!#REF!+'04'!#REF!</f>
        <v>#REF!</v>
      </c>
      <c r="DL226" s="398" t="e">
        <f>#REF!-DK226</f>
        <v>#REF!</v>
      </c>
      <c r="DM226" s="398" t="e">
        <f>'07'!#REF!</f>
        <v>#REF!</v>
      </c>
      <c r="DN226" s="398" t="e">
        <f>#REF!-DM226</f>
        <v>#REF!</v>
      </c>
    </row>
    <row r="227" spans="1:118" ht="24.75" customHeight="1" hidden="1">
      <c r="A227" s="415" t="s">
        <v>139</v>
      </c>
      <c r="B227" s="416" t="s">
        <v>199</v>
      </c>
      <c r="DK227" s="398" t="e">
        <f>'03'!#REF!</f>
        <v>#REF!</v>
      </c>
      <c r="DL227" s="398" t="e">
        <f>#REF!-DK227</f>
        <v>#REF!</v>
      </c>
      <c r="DM227" s="398" t="e">
        <f>'07'!#REF!</f>
        <v>#REF!</v>
      </c>
      <c r="DN227" s="398" t="e">
        <f>#REF!-DM227</f>
        <v>#REF!</v>
      </c>
    </row>
    <row r="228" spans="1:118" ht="24.75" customHeight="1" hidden="1">
      <c r="A228" s="415" t="s">
        <v>141</v>
      </c>
      <c r="B228" s="416" t="s">
        <v>140</v>
      </c>
      <c r="DK228" s="398" t="e">
        <f>'03'!#REF!+'04'!#REF!</f>
        <v>#REF!</v>
      </c>
      <c r="DL228" s="398" t="e">
        <f>#REF!-DK228</f>
        <v>#REF!</v>
      </c>
      <c r="DM228" s="398" t="e">
        <f>'07'!#REF!</f>
        <v>#REF!</v>
      </c>
      <c r="DN228" s="398" t="e">
        <f>#REF!-DM228</f>
        <v>#REF!</v>
      </c>
    </row>
    <row r="229" spans="1:118" ht="24.75" customHeight="1" hidden="1">
      <c r="A229" s="415" t="s">
        <v>143</v>
      </c>
      <c r="B229" s="416" t="s">
        <v>142</v>
      </c>
      <c r="DK229" s="398" t="e">
        <f>'03'!#REF!+'04'!#REF!</f>
        <v>#REF!</v>
      </c>
      <c r="DL229" s="398" t="e">
        <f>#REF!-DK229</f>
        <v>#REF!</v>
      </c>
      <c r="DM229" s="398" t="e">
        <f>'07'!#REF!</f>
        <v>#REF!</v>
      </c>
      <c r="DN229" s="398" t="e">
        <f>#REF!-DM229</f>
        <v>#REF!</v>
      </c>
    </row>
    <row r="230" spans="1:118" ht="24.75" customHeight="1" hidden="1">
      <c r="A230" s="415" t="s">
        <v>145</v>
      </c>
      <c r="B230" s="416" t="s">
        <v>144</v>
      </c>
      <c r="DK230" s="398" t="e">
        <f>'03'!#REF!+'04'!#REF!</f>
        <v>#REF!</v>
      </c>
      <c r="DL230" s="398" t="e">
        <f>#REF!-DK230</f>
        <v>#REF!</v>
      </c>
      <c r="DM230" s="398" t="e">
        <f>'07'!#REF!</f>
        <v>#REF!</v>
      </c>
      <c r="DN230" s="398" t="e">
        <f>#REF!-DM230</f>
        <v>#REF!</v>
      </c>
    </row>
    <row r="231" spans="1:118" ht="24.75" customHeight="1" hidden="1">
      <c r="A231" s="415" t="s">
        <v>147</v>
      </c>
      <c r="B231" s="418" t="s">
        <v>146</v>
      </c>
      <c r="DK231" s="398" t="e">
        <f>'03'!#REF!+'04'!#REF!</f>
        <v>#REF!</v>
      </c>
      <c r="DL231" s="398" t="e">
        <f>#REF!-DK231</f>
        <v>#REF!</v>
      </c>
      <c r="DM231" s="398" t="e">
        <f>'07'!#REF!</f>
        <v>#REF!</v>
      </c>
      <c r="DN231" s="398" t="e">
        <f>#REF!-DM231</f>
        <v>#REF!</v>
      </c>
    </row>
    <row r="232" spans="1:118" ht="24.75" customHeight="1" hidden="1">
      <c r="A232" s="415" t="s">
        <v>183</v>
      </c>
      <c r="B232" s="416" t="s">
        <v>148</v>
      </c>
      <c r="DK232" s="398" t="e">
        <f>'03'!#REF!+'04'!#REF!</f>
        <v>#REF!</v>
      </c>
      <c r="DL232" s="398" t="e">
        <f>#REF!-DK232</f>
        <v>#REF!</v>
      </c>
      <c r="DM232" s="398" t="e">
        <f>'07'!#REF!</f>
        <v>#REF!</v>
      </c>
      <c r="DN232" s="398" t="e">
        <f>#REF!-DM232</f>
        <v>#REF!</v>
      </c>
    </row>
    <row r="233" spans="1:118" ht="24.75" customHeight="1" hidden="1">
      <c r="A233" s="392" t="s">
        <v>52</v>
      </c>
      <c r="B233" s="393" t="s">
        <v>149</v>
      </c>
      <c r="DK233" s="397" t="e">
        <f>'03'!#REF!+'04'!#REF!</f>
        <v>#REF!</v>
      </c>
      <c r="DL233" s="397" t="e">
        <f>#REF!-DK233</f>
        <v>#REF!</v>
      </c>
      <c r="DM233" s="397" t="e">
        <f>'07'!#REF!</f>
        <v>#REF!</v>
      </c>
      <c r="DN233" s="397" t="e">
        <f>#REF!-DM233</f>
        <v>#REF!</v>
      </c>
    </row>
    <row r="234" spans="1:118" ht="24.75" customHeight="1" hidden="1">
      <c r="A234" s="441" t="s">
        <v>75</v>
      </c>
      <c r="B234" s="458" t="s">
        <v>211</v>
      </c>
      <c r="DK234" s="411"/>
      <c r="DL234" s="459"/>
      <c r="DM234" s="459"/>
      <c r="DN234" s="459"/>
    </row>
    <row r="235" spans="1:118" ht="27.75" customHeight="1" hidden="1">
      <c r="A235" s="1558" t="s">
        <v>494</v>
      </c>
      <c r="B235" s="1558"/>
      <c r="DK235" s="411"/>
      <c r="DL235" s="459"/>
      <c r="DM235" s="459"/>
      <c r="DN235" s="459"/>
    </row>
    <row r="236" spans="1:118" ht="17.25" hidden="1">
      <c r="A236" s="1552" t="s">
        <v>495</v>
      </c>
      <c r="B236" s="1552"/>
      <c r="DK236" s="411"/>
      <c r="DL236" s="459"/>
      <c r="DM236" s="459"/>
      <c r="DN236" s="459"/>
    </row>
    <row r="237" spans="1:118" ht="18.75" customHeight="1" hidden="1">
      <c r="A237" s="448"/>
      <c r="B237" s="460" t="s">
        <v>502</v>
      </c>
      <c r="DK237" s="451"/>
      <c r="DL237" s="451"/>
      <c r="DM237" s="451"/>
      <c r="DN237" s="451"/>
    </row>
    <row r="238" spans="1:118" ht="18.75" customHeight="1" hidden="1">
      <c r="A238" s="1551" t="s">
        <v>4</v>
      </c>
      <c r="B238" s="1551"/>
      <c r="C238" s="1551"/>
      <c r="D238" s="1551"/>
      <c r="E238" s="1551"/>
      <c r="F238" s="1551"/>
      <c r="G238" s="1551"/>
      <c r="H238" s="1551"/>
      <c r="I238" s="1551"/>
      <c r="J238" s="1551"/>
      <c r="K238" s="1551"/>
      <c r="L238" s="1551"/>
      <c r="M238" s="1551"/>
      <c r="N238" s="1551"/>
      <c r="O238" s="1551"/>
      <c r="P238" s="1551"/>
      <c r="Q238" s="1551"/>
      <c r="R238" s="1551"/>
      <c r="S238" s="1551"/>
      <c r="T238" s="1551"/>
      <c r="U238" s="1551"/>
      <c r="V238" s="1551"/>
      <c r="W238" s="1551"/>
      <c r="X238" s="1551"/>
      <c r="Y238" s="1551"/>
      <c r="Z238" s="1551"/>
      <c r="AA238" s="1551"/>
      <c r="AB238" s="1551"/>
      <c r="AC238" s="1551"/>
      <c r="AD238" s="1551"/>
      <c r="AE238" s="1551"/>
      <c r="AF238" s="1551"/>
      <c r="AG238" s="1551"/>
      <c r="AH238" s="1551"/>
      <c r="AI238" s="1551"/>
      <c r="AJ238" s="1551"/>
      <c r="AK238" s="1551"/>
      <c r="AL238" s="1551"/>
      <c r="AM238" s="1551"/>
      <c r="AN238" s="1551"/>
      <c r="AO238" s="1551"/>
      <c r="AP238" s="1551"/>
      <c r="AQ238" s="1551"/>
      <c r="AR238" s="1551"/>
      <c r="AS238" s="1551"/>
      <c r="AT238" s="1551"/>
      <c r="AU238" s="1551"/>
      <c r="AV238" s="1551"/>
      <c r="AW238" s="1551"/>
      <c r="AX238" s="1551"/>
      <c r="AY238" s="1551"/>
      <c r="AZ238" s="1551"/>
      <c r="BA238" s="1551"/>
      <c r="BB238" s="1551"/>
      <c r="BC238" s="1551"/>
      <c r="BD238" s="1551"/>
      <c r="BE238" s="1551"/>
      <c r="BF238" s="1551"/>
      <c r="BG238" s="1551"/>
      <c r="BH238" s="1551"/>
      <c r="BI238" s="1551"/>
      <c r="BJ238" s="1551"/>
      <c r="BK238" s="1551"/>
      <c r="BL238" s="1551"/>
      <c r="BM238" s="1551"/>
      <c r="BN238" s="1551"/>
      <c r="BO238" s="1551"/>
      <c r="BP238" s="1551"/>
      <c r="BQ238" s="1551"/>
      <c r="BR238" s="1551"/>
      <c r="BS238" s="1551"/>
      <c r="BT238" s="1551"/>
      <c r="BU238" s="1551"/>
      <c r="BV238" s="1551"/>
      <c r="BW238" s="1551"/>
      <c r="BX238" s="1551"/>
      <c r="BY238" s="1551"/>
      <c r="BZ238" s="1551"/>
      <c r="CA238" s="1551"/>
      <c r="CB238" s="1551"/>
      <c r="CC238" s="1551"/>
      <c r="CD238" s="1551"/>
      <c r="CE238" s="1551"/>
      <c r="CF238" s="1551"/>
      <c r="CG238" s="1551"/>
      <c r="CH238" s="1551"/>
      <c r="CI238" s="1551"/>
      <c r="CJ238" s="1551"/>
      <c r="CK238" s="1551"/>
      <c r="CL238" s="1551"/>
      <c r="CM238" s="1551"/>
      <c r="CN238" s="1551"/>
      <c r="CO238" s="1551"/>
      <c r="CP238" s="1551"/>
      <c r="CQ238" s="1551"/>
      <c r="CR238" s="1551"/>
      <c r="CS238" s="1551"/>
      <c r="CT238" s="1551"/>
      <c r="CU238" s="1551"/>
      <c r="CV238" s="1551"/>
      <c r="CW238" s="1551"/>
      <c r="CX238" s="1551"/>
      <c r="CY238" s="1551"/>
      <c r="CZ238" s="1551"/>
      <c r="DA238" s="1551"/>
      <c r="DB238" s="1551"/>
      <c r="DC238" s="1551"/>
      <c r="DD238" s="1551"/>
      <c r="DE238" s="1551"/>
      <c r="DF238" s="1551"/>
      <c r="DG238" s="1551"/>
      <c r="DH238" s="1551"/>
      <c r="DI238" s="1551"/>
      <c r="DJ238" s="1551"/>
      <c r="DK238" s="451"/>
      <c r="DL238" s="451"/>
      <c r="DM238" s="451"/>
      <c r="DN238" s="451"/>
    </row>
    <row r="239" ht="15" hidden="1"/>
    <row r="240" ht="15" hidden="1"/>
    <row r="241" ht="15" hidden="1"/>
    <row r="242" ht="98.25" customHeight="1" hidden="1"/>
    <row r="243" ht="15" hidden="1"/>
    <row r="244" ht="63.75" customHeight="1" hidden="1"/>
    <row r="245" ht="15" hidden="1"/>
    <row r="246" ht="15" hidden="1"/>
    <row r="247" spans="1:115" ht="16.5" customHeight="1" hidden="1">
      <c r="A247" s="1559" t="s">
        <v>32</v>
      </c>
      <c r="B247" s="1560"/>
      <c r="DK247" s="451"/>
    </row>
    <row r="248" spans="1:115" ht="16.5" customHeight="1" hidden="1">
      <c r="A248" s="1508" t="s">
        <v>338</v>
      </c>
      <c r="B248" s="1508"/>
      <c r="C248" s="1508"/>
      <c r="D248" s="1508"/>
      <c r="E248" s="1508"/>
      <c r="F248" s="1508"/>
      <c r="G248" s="1508"/>
      <c r="H248" s="1508"/>
      <c r="I248" s="1508"/>
      <c r="J248" s="1508"/>
      <c r="K248" s="1508"/>
      <c r="L248" s="1508"/>
      <c r="M248" s="1508"/>
      <c r="N248" s="1508"/>
      <c r="O248" s="1508"/>
      <c r="P248" s="1508"/>
      <c r="Q248" s="1508"/>
      <c r="R248" s="1508"/>
      <c r="S248" s="1508"/>
      <c r="T248" s="1508"/>
      <c r="U248" s="1508"/>
      <c r="V248" s="1508"/>
      <c r="W248" s="1508"/>
      <c r="X248" s="1508"/>
      <c r="Y248" s="1508"/>
      <c r="Z248" s="1508"/>
      <c r="AA248" s="1508"/>
      <c r="AB248" s="1508"/>
      <c r="AC248" s="1508"/>
      <c r="AD248" s="1508"/>
      <c r="AE248" s="1508"/>
      <c r="AF248" s="1508"/>
      <c r="AG248" s="1508"/>
      <c r="AH248" s="1508"/>
      <c r="AI248" s="1508"/>
      <c r="AJ248" s="1508"/>
      <c r="AK248" s="1508"/>
      <c r="AL248" s="1508"/>
      <c r="AM248" s="1508"/>
      <c r="AN248" s="1508"/>
      <c r="AO248" s="1508"/>
      <c r="AP248" s="1508"/>
      <c r="AQ248" s="1508"/>
      <c r="AR248" s="1508"/>
      <c r="AS248" s="1508"/>
      <c r="AT248" s="1508"/>
      <c r="AU248" s="1508"/>
      <c r="AV248" s="1508"/>
      <c r="AW248" s="1508"/>
      <c r="AX248" s="1508"/>
      <c r="AY248" s="1508"/>
      <c r="AZ248" s="1508"/>
      <c r="BA248" s="1508"/>
      <c r="BB248" s="1508"/>
      <c r="BC248" s="1508"/>
      <c r="BD248" s="1508"/>
      <c r="BE248" s="1508"/>
      <c r="BF248" s="1508"/>
      <c r="BG248" s="1508"/>
      <c r="BH248" s="1508"/>
      <c r="BI248" s="1508"/>
      <c r="BJ248" s="1508"/>
      <c r="BK248" s="1508"/>
      <c r="BL248" s="1508"/>
      <c r="BM248" s="1508"/>
      <c r="BN248" s="1508"/>
      <c r="BO248" s="1508"/>
      <c r="BP248" s="1508"/>
      <c r="BQ248" s="1508"/>
      <c r="BR248" s="1508"/>
      <c r="BS248" s="1508"/>
      <c r="BT248" s="1508"/>
      <c r="BU248" s="1508"/>
      <c r="BV248" s="1508"/>
      <c r="BW248" s="1508"/>
      <c r="BX248" s="1508"/>
      <c r="BY248" s="1508"/>
      <c r="BZ248" s="1508"/>
      <c r="CA248" s="1508"/>
      <c r="CB248" s="1508"/>
      <c r="CC248" s="1508"/>
      <c r="CD248" s="1508"/>
      <c r="CE248" s="1508"/>
      <c r="CF248" s="1508"/>
      <c r="CG248" s="1508"/>
      <c r="CH248" s="1508"/>
      <c r="CI248" s="1508"/>
      <c r="CJ248" s="1508"/>
      <c r="CK248" s="1508"/>
      <c r="CL248" s="1508"/>
      <c r="CM248" s="1508"/>
      <c r="CN248" s="1508"/>
      <c r="CO248" s="1508"/>
      <c r="CP248" s="1508"/>
      <c r="CQ248" s="1508"/>
      <c r="CR248" s="1508"/>
      <c r="CS248" s="1508"/>
      <c r="CT248" s="1508"/>
      <c r="CU248" s="1508"/>
      <c r="CV248" s="1508"/>
      <c r="CW248" s="1508"/>
      <c r="CX248" s="1508"/>
      <c r="CY248" s="1508"/>
      <c r="CZ248" s="1508"/>
      <c r="DA248" s="1508"/>
      <c r="DB248" s="1508"/>
      <c r="DC248" s="1508"/>
      <c r="DD248" s="1508"/>
      <c r="DE248" s="1508"/>
      <c r="DF248" s="1508"/>
      <c r="DG248" s="1508"/>
      <c r="DH248" s="1508"/>
      <c r="DI248" s="1508"/>
      <c r="DJ248" s="1508"/>
      <c r="DK248" s="448"/>
    </row>
    <row r="249" spans="1:115" ht="16.5" customHeight="1" hidden="1">
      <c r="A249" s="1508" t="s">
        <v>339</v>
      </c>
      <c r="B249" s="1508"/>
      <c r="DK249" s="451"/>
    </row>
    <row r="250" spans="1:115" ht="15.75" customHeight="1" hidden="1">
      <c r="A250" s="420" t="s">
        <v>118</v>
      </c>
      <c r="B250" s="420"/>
      <c r="DK250" s="448"/>
    </row>
    <row r="251" spans="1:115" ht="15.75" hidden="1">
      <c r="A251" s="452"/>
      <c r="B251" s="452" t="s">
        <v>93</v>
      </c>
      <c r="DK251" s="448"/>
    </row>
    <row r="252" spans="1:115" ht="15.75" customHeight="1" hidden="1">
      <c r="A252" s="1135" t="s">
        <v>70</v>
      </c>
      <c r="B252" s="1136"/>
      <c r="DK252" s="451"/>
    </row>
    <row r="253" spans="1:115" ht="15.75" customHeight="1" hidden="1">
      <c r="A253" s="1137"/>
      <c r="B253" s="1138"/>
      <c r="DK253" s="448"/>
    </row>
    <row r="254" spans="1:115" ht="15.75" customHeight="1" hidden="1">
      <c r="A254" s="1137"/>
      <c r="B254" s="1138"/>
      <c r="DK254" s="448"/>
    </row>
    <row r="255" spans="1:118" ht="15.75" customHeight="1" hidden="1">
      <c r="A255" s="1553"/>
      <c r="B255" s="1554"/>
      <c r="DK255" s="1561" t="s">
        <v>496</v>
      </c>
      <c r="DL255" s="1561"/>
      <c r="DM255" s="1561"/>
      <c r="DN255" s="1561"/>
    </row>
    <row r="256" spans="1:118" ht="15" hidden="1">
      <c r="A256" s="1556" t="s">
        <v>6</v>
      </c>
      <c r="B256" s="1557"/>
      <c r="DK256" s="453" t="s">
        <v>497</v>
      </c>
      <c r="DL256" s="454" t="s">
        <v>500</v>
      </c>
      <c r="DM256" s="454" t="s">
        <v>498</v>
      </c>
      <c r="DN256" s="454" t="s">
        <v>499</v>
      </c>
    </row>
    <row r="257" spans="1:118" ht="24.75" customHeight="1" hidden="1">
      <c r="A257" s="412" t="s">
        <v>0</v>
      </c>
      <c r="B257" s="413" t="s">
        <v>129</v>
      </c>
      <c r="DK257" s="397" t="e">
        <f>'03'!#REF!+'04'!#REF!</f>
        <v>#REF!</v>
      </c>
      <c r="DL257" s="397" t="e">
        <f>#REF!-DK257</f>
        <v>#REF!</v>
      </c>
      <c r="DM257" s="397" t="e">
        <f>'07'!#REF!</f>
        <v>#REF!</v>
      </c>
      <c r="DN257" s="397" t="e">
        <f>#REF!-DM257</f>
        <v>#REF!</v>
      </c>
    </row>
    <row r="258" spans="1:118" ht="24.75" customHeight="1" hidden="1">
      <c r="A258" s="415">
        <v>1</v>
      </c>
      <c r="B258" s="416" t="s">
        <v>130</v>
      </c>
      <c r="DK258" s="398" t="e">
        <f>'03'!#REF!+'04'!#REF!</f>
        <v>#REF!</v>
      </c>
      <c r="DL258" s="398" t="e">
        <f>#REF!-DK258</f>
        <v>#REF!</v>
      </c>
      <c r="DM258" s="398" t="e">
        <f>'07'!#REF!</f>
        <v>#REF!</v>
      </c>
      <c r="DN258" s="398" t="e">
        <f>#REF!-DM258</f>
        <v>#REF!</v>
      </c>
    </row>
    <row r="259" spans="1:118" ht="24.75" customHeight="1" hidden="1">
      <c r="A259" s="415">
        <v>2</v>
      </c>
      <c r="B259" s="416" t="s">
        <v>131</v>
      </c>
      <c r="DK259" s="398" t="e">
        <f>'03'!#REF!+'04'!#REF!</f>
        <v>#REF!</v>
      </c>
      <c r="DL259" s="398" t="e">
        <f>#REF!-DK259</f>
        <v>#REF!</v>
      </c>
      <c r="DM259" s="398" t="e">
        <f>'07'!#REF!</f>
        <v>#REF!</v>
      </c>
      <c r="DN259" s="398" t="e">
        <f>#REF!-DM259</f>
        <v>#REF!</v>
      </c>
    </row>
    <row r="260" spans="1:118" ht="24.75" customHeight="1" hidden="1">
      <c r="A260" s="392" t="s">
        <v>1</v>
      </c>
      <c r="B260" s="393" t="s">
        <v>132</v>
      </c>
      <c r="DK260" s="398" t="e">
        <f>'03'!#REF!+'04'!#REF!</f>
        <v>#REF!</v>
      </c>
      <c r="DL260" s="398" t="e">
        <f>#REF!-DK260</f>
        <v>#REF!</v>
      </c>
      <c r="DM260" s="398" t="e">
        <f>'07'!#REF!</f>
        <v>#REF!</v>
      </c>
      <c r="DN260" s="398" t="e">
        <f>#REF!-DM260</f>
        <v>#REF!</v>
      </c>
    </row>
    <row r="261" spans="1:118" ht="24.75" customHeight="1" hidden="1">
      <c r="A261" s="392" t="s">
        <v>9</v>
      </c>
      <c r="B261" s="393" t="s">
        <v>133</v>
      </c>
      <c r="DK261" s="398" t="e">
        <f>'03'!#REF!+'04'!#REF!</f>
        <v>#REF!</v>
      </c>
      <c r="DL261" s="398" t="e">
        <f>#REF!-DK261</f>
        <v>#REF!</v>
      </c>
      <c r="DM261" s="398" t="e">
        <f>'07'!#REF!</f>
        <v>#REF!</v>
      </c>
      <c r="DN261" s="398" t="e">
        <f>#REF!-DM261</f>
        <v>#REF!</v>
      </c>
    </row>
    <row r="262" spans="1:118" ht="24.75" customHeight="1" hidden="1">
      <c r="A262" s="392" t="s">
        <v>134</v>
      </c>
      <c r="B262" s="393" t="s">
        <v>135</v>
      </c>
      <c r="DK262" s="397" t="e">
        <f>'03'!#REF!+'04'!#REF!</f>
        <v>#REF!</v>
      </c>
      <c r="DL262" s="397" t="e">
        <f>#REF!-DK262</f>
        <v>#REF!</v>
      </c>
      <c r="DM262" s="397" t="e">
        <f>'07'!#REF!</f>
        <v>#REF!</v>
      </c>
      <c r="DN262" s="397" t="e">
        <f>#REF!-DM262</f>
        <v>#REF!</v>
      </c>
    </row>
    <row r="263" spans="1:118" ht="24.75" customHeight="1" hidden="1">
      <c r="A263" s="392" t="s">
        <v>51</v>
      </c>
      <c r="B263" s="417" t="s">
        <v>136</v>
      </c>
      <c r="DK263" s="397" t="e">
        <f>'03'!#REF!+'04'!#REF!</f>
        <v>#REF!</v>
      </c>
      <c r="DL263" s="397" t="e">
        <f>#REF!-DK263</f>
        <v>#REF!</v>
      </c>
      <c r="DM263" s="397" t="e">
        <f>'07'!#REF!</f>
        <v>#REF!</v>
      </c>
      <c r="DN263" s="397" t="e">
        <f>#REF!-DM263</f>
        <v>#REF!</v>
      </c>
    </row>
    <row r="264" spans="1:118" ht="24.75" customHeight="1" hidden="1">
      <c r="A264" s="415" t="s">
        <v>53</v>
      </c>
      <c r="B264" s="416" t="s">
        <v>137</v>
      </c>
      <c r="DK264" s="398" t="e">
        <f>'03'!#REF!+'04'!#REF!</f>
        <v>#REF!</v>
      </c>
      <c r="DL264" s="398" t="e">
        <f>#REF!-DK264</f>
        <v>#REF!</v>
      </c>
      <c r="DM264" s="398" t="e">
        <f>'07'!#REF!</f>
        <v>#REF!</v>
      </c>
      <c r="DN264" s="398" t="e">
        <f>#REF!-DM264</f>
        <v>#REF!</v>
      </c>
    </row>
    <row r="265" spans="1:118" ht="24.75" customHeight="1" hidden="1">
      <c r="A265" s="415" t="s">
        <v>54</v>
      </c>
      <c r="B265" s="416" t="s">
        <v>138</v>
      </c>
      <c r="DK265" s="398" t="e">
        <f>'03'!#REF!+'04'!#REF!</f>
        <v>#REF!</v>
      </c>
      <c r="DL265" s="398" t="e">
        <f>#REF!-DK265</f>
        <v>#REF!</v>
      </c>
      <c r="DM265" s="398" t="e">
        <f>'07'!#REF!</f>
        <v>#REF!</v>
      </c>
      <c r="DN265" s="398" t="e">
        <f>#REF!-DM265</f>
        <v>#REF!</v>
      </c>
    </row>
    <row r="266" spans="1:118" ht="24.75" customHeight="1" hidden="1">
      <c r="A266" s="415" t="s">
        <v>139</v>
      </c>
      <c r="B266" s="416" t="s">
        <v>199</v>
      </c>
      <c r="DK266" s="398" t="e">
        <f>'03'!#REF!</f>
        <v>#REF!</v>
      </c>
      <c r="DL266" s="398" t="e">
        <f>#REF!-DK266</f>
        <v>#REF!</v>
      </c>
      <c r="DM266" s="398" t="e">
        <f>'07'!#REF!</f>
        <v>#REF!</v>
      </c>
      <c r="DN266" s="398" t="e">
        <f>#REF!-DM266</f>
        <v>#REF!</v>
      </c>
    </row>
    <row r="267" spans="1:118" ht="24.75" customHeight="1" hidden="1">
      <c r="A267" s="415" t="s">
        <v>141</v>
      </c>
      <c r="B267" s="416" t="s">
        <v>140</v>
      </c>
      <c r="DK267" s="398" t="e">
        <f>'03'!#REF!+'04'!#REF!</f>
        <v>#REF!</v>
      </c>
      <c r="DL267" s="398" t="e">
        <f>#REF!-DK267</f>
        <v>#REF!</v>
      </c>
      <c r="DM267" s="398" t="e">
        <f>'07'!#REF!</f>
        <v>#REF!</v>
      </c>
      <c r="DN267" s="398" t="e">
        <f>#REF!-DM267</f>
        <v>#REF!</v>
      </c>
    </row>
    <row r="268" spans="1:118" ht="24.75" customHeight="1" hidden="1">
      <c r="A268" s="415" t="s">
        <v>143</v>
      </c>
      <c r="B268" s="416" t="s">
        <v>142</v>
      </c>
      <c r="DK268" s="398" t="e">
        <f>'03'!#REF!+'04'!#REF!</f>
        <v>#REF!</v>
      </c>
      <c r="DL268" s="398" t="e">
        <f>#REF!-DK268</f>
        <v>#REF!</v>
      </c>
      <c r="DM268" s="398" t="e">
        <f>'07'!#REF!</f>
        <v>#REF!</v>
      </c>
      <c r="DN268" s="398" t="e">
        <f>#REF!-DM268</f>
        <v>#REF!</v>
      </c>
    </row>
    <row r="269" spans="1:118" ht="24.75" customHeight="1" hidden="1">
      <c r="A269" s="415" t="s">
        <v>145</v>
      </c>
      <c r="B269" s="416" t="s">
        <v>144</v>
      </c>
      <c r="DK269" s="398" t="e">
        <f>'03'!#REF!+'04'!#REF!</f>
        <v>#REF!</v>
      </c>
      <c r="DL269" s="398" t="e">
        <f>#REF!-DK269</f>
        <v>#REF!</v>
      </c>
      <c r="DM269" s="398" t="e">
        <f>'07'!#REF!</f>
        <v>#REF!</v>
      </c>
      <c r="DN269" s="398" t="e">
        <f>#REF!-DM269</f>
        <v>#REF!</v>
      </c>
    </row>
    <row r="270" spans="1:118" ht="24.75" customHeight="1" hidden="1">
      <c r="A270" s="415" t="s">
        <v>147</v>
      </c>
      <c r="B270" s="418" t="s">
        <v>146</v>
      </c>
      <c r="DK270" s="398" t="e">
        <f>'03'!#REF!+'04'!#REF!</f>
        <v>#REF!</v>
      </c>
      <c r="DL270" s="398" t="e">
        <f>#REF!-DK270</f>
        <v>#REF!</v>
      </c>
      <c r="DM270" s="398" t="e">
        <f>'07'!#REF!</f>
        <v>#REF!</v>
      </c>
      <c r="DN270" s="398" t="e">
        <f>#REF!-DM270</f>
        <v>#REF!</v>
      </c>
    </row>
    <row r="271" spans="1:118" ht="24.75" customHeight="1" hidden="1">
      <c r="A271" s="415" t="s">
        <v>183</v>
      </c>
      <c r="B271" s="416" t="s">
        <v>148</v>
      </c>
      <c r="DK271" s="398" t="e">
        <f>'03'!#REF!+'04'!#REF!</f>
        <v>#REF!</v>
      </c>
      <c r="DL271" s="398" t="e">
        <f>#REF!-DK271</f>
        <v>#REF!</v>
      </c>
      <c r="DM271" s="398" t="e">
        <f>'07'!#REF!</f>
        <v>#REF!</v>
      </c>
      <c r="DN271" s="398" t="e">
        <f>#REF!-DM271</f>
        <v>#REF!</v>
      </c>
    </row>
    <row r="272" spans="1:118" ht="24.75" customHeight="1" hidden="1">
      <c r="A272" s="392" t="s">
        <v>52</v>
      </c>
      <c r="B272" s="393" t="s">
        <v>149</v>
      </c>
      <c r="DK272" s="397" t="e">
        <f>'03'!#REF!+'04'!#REF!</f>
        <v>#REF!</v>
      </c>
      <c r="DL272" s="397" t="e">
        <f>#REF!-DK272</f>
        <v>#REF!</v>
      </c>
      <c r="DM272" s="397" t="e">
        <f>'07'!#REF!</f>
        <v>#REF!</v>
      </c>
      <c r="DN272" s="397" t="e">
        <f>#REF!-DM272</f>
        <v>#REF!</v>
      </c>
    </row>
    <row r="273" spans="1:118" ht="24.75" customHeight="1" hidden="1">
      <c r="A273" s="441" t="s">
        <v>75</v>
      </c>
      <c r="B273" s="458" t="s">
        <v>211</v>
      </c>
      <c r="DK273" s="411"/>
      <c r="DL273" s="459"/>
      <c r="DM273" s="459"/>
      <c r="DN273" s="459"/>
    </row>
    <row r="274" spans="1:118" ht="17.25" hidden="1">
      <c r="A274" s="1558" t="s">
        <v>494</v>
      </c>
      <c r="B274" s="1558"/>
      <c r="DK274" s="411"/>
      <c r="DL274" s="459"/>
      <c r="DM274" s="459"/>
      <c r="DN274" s="459"/>
    </row>
    <row r="275" spans="1:118" ht="17.25" hidden="1">
      <c r="A275" s="1552" t="s">
        <v>495</v>
      </c>
      <c r="B275" s="1552"/>
      <c r="DK275" s="411"/>
      <c r="DL275" s="459"/>
      <c r="DM275" s="459"/>
      <c r="DN275" s="459"/>
    </row>
    <row r="276" spans="1:118" ht="18.75" customHeight="1" hidden="1">
      <c r="A276" s="448"/>
      <c r="B276" s="460" t="s">
        <v>502</v>
      </c>
      <c r="DK276" s="451"/>
      <c r="DL276" s="451"/>
      <c r="DM276" s="451"/>
      <c r="DN276" s="451"/>
    </row>
    <row r="277" spans="1:118" ht="18.75" customHeight="1" hidden="1">
      <c r="A277" s="1551" t="s">
        <v>4</v>
      </c>
      <c r="B277" s="1551"/>
      <c r="C277" s="1551"/>
      <c r="D277" s="1551"/>
      <c r="E277" s="1551"/>
      <c r="F277" s="1551"/>
      <c r="G277" s="1551"/>
      <c r="H277" s="1551"/>
      <c r="I277" s="1551"/>
      <c r="J277" s="1551"/>
      <c r="K277" s="1551"/>
      <c r="L277" s="1551"/>
      <c r="M277" s="1551"/>
      <c r="N277" s="1551"/>
      <c r="O277" s="1551"/>
      <c r="P277" s="1551"/>
      <c r="Q277" s="1551"/>
      <c r="R277" s="1551"/>
      <c r="S277" s="1551"/>
      <c r="T277" s="1551"/>
      <c r="U277" s="1551"/>
      <c r="V277" s="1551"/>
      <c r="W277" s="1551"/>
      <c r="X277" s="1551"/>
      <c r="Y277" s="1551"/>
      <c r="Z277" s="1551"/>
      <c r="AA277" s="1551"/>
      <c r="AB277" s="1551"/>
      <c r="AC277" s="1551"/>
      <c r="AD277" s="1551"/>
      <c r="AE277" s="1551"/>
      <c r="AF277" s="1551"/>
      <c r="AG277" s="1551"/>
      <c r="AH277" s="1551"/>
      <c r="AI277" s="1551"/>
      <c r="AJ277" s="1551"/>
      <c r="AK277" s="1551"/>
      <c r="AL277" s="1551"/>
      <c r="AM277" s="1551"/>
      <c r="AN277" s="1551"/>
      <c r="AO277" s="1551"/>
      <c r="AP277" s="1551"/>
      <c r="AQ277" s="1551"/>
      <c r="AR277" s="1551"/>
      <c r="AS277" s="1551"/>
      <c r="AT277" s="1551"/>
      <c r="AU277" s="1551"/>
      <c r="AV277" s="1551"/>
      <c r="AW277" s="1551"/>
      <c r="AX277" s="1551"/>
      <c r="AY277" s="1551"/>
      <c r="AZ277" s="1551"/>
      <c r="BA277" s="1551"/>
      <c r="BB277" s="1551"/>
      <c r="BC277" s="1551"/>
      <c r="BD277" s="1551"/>
      <c r="BE277" s="1551"/>
      <c r="BF277" s="1551"/>
      <c r="BG277" s="1551"/>
      <c r="BH277" s="1551"/>
      <c r="BI277" s="1551"/>
      <c r="BJ277" s="1551"/>
      <c r="BK277" s="1551"/>
      <c r="BL277" s="1551"/>
      <c r="BM277" s="1551"/>
      <c r="BN277" s="1551"/>
      <c r="BO277" s="1551"/>
      <c r="BP277" s="1551"/>
      <c r="BQ277" s="1551"/>
      <c r="BR277" s="1551"/>
      <c r="BS277" s="1551"/>
      <c r="BT277" s="1551"/>
      <c r="BU277" s="1551"/>
      <c r="BV277" s="1551"/>
      <c r="BW277" s="1551"/>
      <c r="BX277" s="1551"/>
      <c r="BY277" s="1551"/>
      <c r="BZ277" s="1551"/>
      <c r="CA277" s="1551"/>
      <c r="CB277" s="1551"/>
      <c r="CC277" s="1551"/>
      <c r="CD277" s="1551"/>
      <c r="CE277" s="1551"/>
      <c r="CF277" s="1551"/>
      <c r="CG277" s="1551"/>
      <c r="CH277" s="1551"/>
      <c r="CI277" s="1551"/>
      <c r="CJ277" s="1551"/>
      <c r="CK277" s="1551"/>
      <c r="CL277" s="1551"/>
      <c r="CM277" s="1551"/>
      <c r="CN277" s="1551"/>
      <c r="CO277" s="1551"/>
      <c r="CP277" s="1551"/>
      <c r="CQ277" s="1551"/>
      <c r="CR277" s="1551"/>
      <c r="CS277" s="1551"/>
      <c r="CT277" s="1551"/>
      <c r="CU277" s="1551"/>
      <c r="CV277" s="1551"/>
      <c r="CW277" s="1551"/>
      <c r="CX277" s="1551"/>
      <c r="CY277" s="1551"/>
      <c r="CZ277" s="1551"/>
      <c r="DA277" s="1551"/>
      <c r="DB277" s="1551"/>
      <c r="DC277" s="1551"/>
      <c r="DD277" s="1551"/>
      <c r="DE277" s="1551"/>
      <c r="DF277" s="1551"/>
      <c r="DG277" s="1551"/>
      <c r="DH277" s="1551"/>
      <c r="DI277" s="1551"/>
      <c r="DJ277" s="1551"/>
      <c r="DK277" s="451"/>
      <c r="DL277" s="451"/>
      <c r="DM277" s="451"/>
      <c r="DN277" s="451"/>
    </row>
    <row r="278" ht="15" hidden="1"/>
    <row r="279" ht="15" hidden="1"/>
    <row r="280" ht="15" hidden="1"/>
    <row r="281" ht="15" hidden="1"/>
    <row r="282" ht="15" hidden="1"/>
    <row r="283" ht="15" hidden="1"/>
    <row r="284" ht="15" hidden="1"/>
    <row r="285" ht="15" hidden="1"/>
    <row r="286" ht="15" hidden="1"/>
    <row r="287" ht="15" hidden="1"/>
    <row r="288" ht="15" hidden="1"/>
    <row r="289" spans="1:115" ht="16.5" customHeight="1" hidden="1">
      <c r="A289" s="1559" t="s">
        <v>32</v>
      </c>
      <c r="B289" s="1560"/>
      <c r="DK289" s="451"/>
    </row>
    <row r="290" spans="1:115" ht="16.5" customHeight="1" hidden="1">
      <c r="A290" s="1508" t="s">
        <v>338</v>
      </c>
      <c r="B290" s="1508"/>
      <c r="C290" s="1508"/>
      <c r="D290" s="1508"/>
      <c r="E290" s="1508"/>
      <c r="F290" s="1508"/>
      <c r="G290" s="1508"/>
      <c r="H290" s="1508"/>
      <c r="I290" s="1508"/>
      <c r="J290" s="1508"/>
      <c r="K290" s="1508"/>
      <c r="L290" s="1508"/>
      <c r="M290" s="1508"/>
      <c r="N290" s="1508"/>
      <c r="O290" s="1508"/>
      <c r="P290" s="1508"/>
      <c r="Q290" s="1508"/>
      <c r="R290" s="1508"/>
      <c r="S290" s="1508"/>
      <c r="T290" s="1508"/>
      <c r="U290" s="1508"/>
      <c r="V290" s="1508"/>
      <c r="W290" s="1508"/>
      <c r="X290" s="1508"/>
      <c r="Y290" s="1508"/>
      <c r="Z290" s="1508"/>
      <c r="AA290" s="1508"/>
      <c r="AB290" s="1508"/>
      <c r="AC290" s="1508"/>
      <c r="AD290" s="1508"/>
      <c r="AE290" s="1508"/>
      <c r="AF290" s="1508"/>
      <c r="AG290" s="1508"/>
      <c r="AH290" s="1508"/>
      <c r="AI290" s="1508"/>
      <c r="AJ290" s="1508"/>
      <c r="AK290" s="1508"/>
      <c r="AL290" s="1508"/>
      <c r="AM290" s="1508"/>
      <c r="AN290" s="1508"/>
      <c r="AO290" s="1508"/>
      <c r="AP290" s="1508"/>
      <c r="AQ290" s="1508"/>
      <c r="AR290" s="1508"/>
      <c r="AS290" s="1508"/>
      <c r="AT290" s="1508"/>
      <c r="AU290" s="1508"/>
      <c r="AV290" s="1508"/>
      <c r="AW290" s="1508"/>
      <c r="AX290" s="1508"/>
      <c r="AY290" s="1508"/>
      <c r="AZ290" s="1508"/>
      <c r="BA290" s="1508"/>
      <c r="BB290" s="1508"/>
      <c r="BC290" s="1508"/>
      <c r="BD290" s="1508"/>
      <c r="BE290" s="1508"/>
      <c r="BF290" s="1508"/>
      <c r="BG290" s="1508"/>
      <c r="BH290" s="1508"/>
      <c r="BI290" s="1508"/>
      <c r="BJ290" s="1508"/>
      <c r="BK290" s="1508"/>
      <c r="BL290" s="1508"/>
      <c r="BM290" s="1508"/>
      <c r="BN290" s="1508"/>
      <c r="BO290" s="1508"/>
      <c r="BP290" s="1508"/>
      <c r="BQ290" s="1508"/>
      <c r="BR290" s="1508"/>
      <c r="BS290" s="1508"/>
      <c r="BT290" s="1508"/>
      <c r="BU290" s="1508"/>
      <c r="BV290" s="1508"/>
      <c r="BW290" s="1508"/>
      <c r="BX290" s="1508"/>
      <c r="BY290" s="1508"/>
      <c r="BZ290" s="1508"/>
      <c r="CA290" s="1508"/>
      <c r="CB290" s="1508"/>
      <c r="CC290" s="1508"/>
      <c r="CD290" s="1508"/>
      <c r="CE290" s="1508"/>
      <c r="CF290" s="1508"/>
      <c r="CG290" s="1508"/>
      <c r="CH290" s="1508"/>
      <c r="CI290" s="1508"/>
      <c r="CJ290" s="1508"/>
      <c r="CK290" s="1508"/>
      <c r="CL290" s="1508"/>
      <c r="CM290" s="1508"/>
      <c r="CN290" s="1508"/>
      <c r="CO290" s="1508"/>
      <c r="CP290" s="1508"/>
      <c r="CQ290" s="1508"/>
      <c r="CR290" s="1508"/>
      <c r="CS290" s="1508"/>
      <c r="CT290" s="1508"/>
      <c r="CU290" s="1508"/>
      <c r="CV290" s="1508"/>
      <c r="CW290" s="1508"/>
      <c r="CX290" s="1508"/>
      <c r="CY290" s="1508"/>
      <c r="CZ290" s="1508"/>
      <c r="DA290" s="1508"/>
      <c r="DB290" s="1508"/>
      <c r="DC290" s="1508"/>
      <c r="DD290" s="1508"/>
      <c r="DE290" s="1508"/>
      <c r="DF290" s="1508"/>
      <c r="DG290" s="1508"/>
      <c r="DH290" s="1508"/>
      <c r="DI290" s="1508"/>
      <c r="DJ290" s="1508"/>
      <c r="DK290" s="448"/>
    </row>
    <row r="291" spans="1:115" ht="16.5" customHeight="1" hidden="1">
      <c r="A291" s="1508" t="s">
        <v>339</v>
      </c>
      <c r="B291" s="1508"/>
      <c r="DK291" s="451"/>
    </row>
    <row r="292" spans="1:115" ht="15.75" customHeight="1" hidden="1">
      <c r="A292" s="420" t="s">
        <v>118</v>
      </c>
      <c r="B292" s="420"/>
      <c r="DK292" s="448"/>
    </row>
    <row r="293" spans="1:115" ht="15.75" customHeight="1" hidden="1">
      <c r="A293" s="452"/>
      <c r="B293" s="452" t="s">
        <v>93</v>
      </c>
      <c r="DK293" s="448"/>
    </row>
    <row r="294" spans="1:115" ht="15.75" customHeight="1" hidden="1">
      <c r="A294" s="1135" t="s">
        <v>70</v>
      </c>
      <c r="B294" s="1136"/>
      <c r="DK294" s="451"/>
    </row>
    <row r="295" spans="1:115" ht="15.75" customHeight="1" hidden="1">
      <c r="A295" s="1137"/>
      <c r="B295" s="1138"/>
      <c r="DK295" s="448"/>
    </row>
    <row r="296" spans="1:115" ht="15.75" customHeight="1" hidden="1">
      <c r="A296" s="1137"/>
      <c r="B296" s="1138"/>
      <c r="DK296" s="448"/>
    </row>
    <row r="297" spans="1:118" ht="15.75" customHeight="1" hidden="1">
      <c r="A297" s="1553"/>
      <c r="B297" s="1554"/>
      <c r="DK297" s="1561" t="s">
        <v>496</v>
      </c>
      <c r="DL297" s="1561"/>
      <c r="DM297" s="1561"/>
      <c r="DN297" s="1561"/>
    </row>
    <row r="298" spans="1:118" ht="15" hidden="1">
      <c r="A298" s="1556" t="s">
        <v>6</v>
      </c>
      <c r="B298" s="1557"/>
      <c r="DK298" s="453" t="s">
        <v>497</v>
      </c>
      <c r="DL298" s="454" t="s">
        <v>500</v>
      </c>
      <c r="DM298" s="454" t="s">
        <v>498</v>
      </c>
      <c r="DN298" s="454" t="s">
        <v>499</v>
      </c>
    </row>
    <row r="299" spans="1:118" ht="24.75" customHeight="1" hidden="1">
      <c r="A299" s="412" t="s">
        <v>0</v>
      </c>
      <c r="B299" s="413" t="s">
        <v>129</v>
      </c>
      <c r="DK299" s="397" t="e">
        <f>'03'!#REF!+'04'!#REF!</f>
        <v>#REF!</v>
      </c>
      <c r="DL299" s="397" t="e">
        <f>#REF!-DK299</f>
        <v>#REF!</v>
      </c>
      <c r="DM299" s="397" t="e">
        <f>'07'!#REF!</f>
        <v>#REF!</v>
      </c>
      <c r="DN299" s="397" t="e">
        <f>#REF!-DM299</f>
        <v>#REF!</v>
      </c>
    </row>
    <row r="300" spans="1:118" ht="24.75" customHeight="1" hidden="1">
      <c r="A300" s="415">
        <v>1</v>
      </c>
      <c r="B300" s="416" t="s">
        <v>130</v>
      </c>
      <c r="DK300" s="398" t="e">
        <f>'03'!#REF!+'04'!#REF!</f>
        <v>#REF!</v>
      </c>
      <c r="DL300" s="398" t="e">
        <f>#REF!-DK300</f>
        <v>#REF!</v>
      </c>
      <c r="DM300" s="398" t="e">
        <f>'07'!#REF!</f>
        <v>#REF!</v>
      </c>
      <c r="DN300" s="398" t="e">
        <f>#REF!-DM300</f>
        <v>#REF!</v>
      </c>
    </row>
    <row r="301" spans="1:118" ht="24.75" customHeight="1" hidden="1">
      <c r="A301" s="415">
        <v>2</v>
      </c>
      <c r="B301" s="416" t="s">
        <v>131</v>
      </c>
      <c r="DK301" s="398" t="e">
        <f>'03'!#REF!+'04'!#REF!</f>
        <v>#REF!</v>
      </c>
      <c r="DL301" s="398" t="e">
        <f>#REF!-DK301</f>
        <v>#REF!</v>
      </c>
      <c r="DM301" s="398" t="e">
        <f>'07'!#REF!</f>
        <v>#REF!</v>
      </c>
      <c r="DN301" s="398" t="e">
        <f>#REF!-DM301</f>
        <v>#REF!</v>
      </c>
    </row>
    <row r="302" spans="1:118" ht="24.75" customHeight="1" hidden="1">
      <c r="A302" s="392" t="s">
        <v>1</v>
      </c>
      <c r="B302" s="393" t="s">
        <v>132</v>
      </c>
      <c r="DK302" s="398" t="e">
        <f>'03'!#REF!+'04'!#REF!</f>
        <v>#REF!</v>
      </c>
      <c r="DL302" s="398" t="e">
        <f>#REF!-DK302</f>
        <v>#REF!</v>
      </c>
      <c r="DM302" s="398" t="e">
        <f>'07'!#REF!</f>
        <v>#REF!</v>
      </c>
      <c r="DN302" s="398" t="e">
        <f>#REF!-DM302</f>
        <v>#REF!</v>
      </c>
    </row>
    <row r="303" spans="1:118" ht="24.75" customHeight="1" hidden="1">
      <c r="A303" s="392" t="s">
        <v>9</v>
      </c>
      <c r="B303" s="393" t="s">
        <v>133</v>
      </c>
      <c r="DK303" s="398" t="e">
        <f>'03'!#REF!+'04'!#REF!</f>
        <v>#REF!</v>
      </c>
      <c r="DL303" s="398" t="e">
        <f>#REF!-DK303</f>
        <v>#REF!</v>
      </c>
      <c r="DM303" s="398" t="e">
        <f>'07'!#REF!</f>
        <v>#REF!</v>
      </c>
      <c r="DN303" s="398" t="e">
        <f>#REF!-DM303</f>
        <v>#REF!</v>
      </c>
    </row>
    <row r="304" spans="1:118" ht="24.75" customHeight="1" hidden="1">
      <c r="A304" s="392" t="s">
        <v>134</v>
      </c>
      <c r="B304" s="393" t="s">
        <v>135</v>
      </c>
      <c r="DK304" s="397" t="e">
        <f>'03'!#REF!+'04'!#REF!</f>
        <v>#REF!</v>
      </c>
      <c r="DL304" s="397" t="e">
        <f>#REF!-DK304</f>
        <v>#REF!</v>
      </c>
      <c r="DM304" s="397" t="e">
        <f>'07'!#REF!</f>
        <v>#REF!</v>
      </c>
      <c r="DN304" s="397" t="e">
        <f>#REF!-DM304</f>
        <v>#REF!</v>
      </c>
    </row>
    <row r="305" spans="1:118" ht="24.75" customHeight="1" hidden="1">
      <c r="A305" s="392" t="s">
        <v>51</v>
      </c>
      <c r="B305" s="417" t="s">
        <v>136</v>
      </c>
      <c r="DK305" s="397" t="e">
        <f>'03'!#REF!+'04'!#REF!</f>
        <v>#REF!</v>
      </c>
      <c r="DL305" s="397" t="e">
        <f>#REF!-DK305</f>
        <v>#REF!</v>
      </c>
      <c r="DM305" s="397" t="e">
        <f>'07'!#REF!</f>
        <v>#REF!</v>
      </c>
      <c r="DN305" s="397" t="e">
        <f>#REF!-DM305</f>
        <v>#REF!</v>
      </c>
    </row>
    <row r="306" spans="1:118" ht="24.75" customHeight="1" hidden="1">
      <c r="A306" s="415" t="s">
        <v>53</v>
      </c>
      <c r="B306" s="416" t="s">
        <v>137</v>
      </c>
      <c r="DK306" s="398" t="e">
        <f>'03'!#REF!+'04'!#REF!</f>
        <v>#REF!</v>
      </c>
      <c r="DL306" s="398" t="e">
        <f>#REF!-DK306</f>
        <v>#REF!</v>
      </c>
      <c r="DM306" s="398" t="e">
        <f>'07'!#REF!</f>
        <v>#REF!</v>
      </c>
      <c r="DN306" s="398" t="e">
        <f>#REF!-DM306</f>
        <v>#REF!</v>
      </c>
    </row>
    <row r="307" spans="1:118" ht="24.75" customHeight="1" hidden="1">
      <c r="A307" s="415" t="s">
        <v>54</v>
      </c>
      <c r="B307" s="416" t="s">
        <v>138</v>
      </c>
      <c r="DK307" s="398" t="e">
        <f>'03'!#REF!+'04'!#REF!</f>
        <v>#REF!</v>
      </c>
      <c r="DL307" s="398" t="e">
        <f>#REF!-DK307</f>
        <v>#REF!</v>
      </c>
      <c r="DM307" s="398" t="e">
        <f>'07'!#REF!</f>
        <v>#REF!</v>
      </c>
      <c r="DN307" s="398" t="e">
        <f>#REF!-DM307</f>
        <v>#REF!</v>
      </c>
    </row>
    <row r="308" spans="1:118" ht="24.75" customHeight="1" hidden="1">
      <c r="A308" s="415" t="s">
        <v>139</v>
      </c>
      <c r="B308" s="416" t="s">
        <v>199</v>
      </c>
      <c r="DK308" s="398" t="e">
        <f>'03'!#REF!</f>
        <v>#REF!</v>
      </c>
      <c r="DL308" s="398" t="e">
        <f>#REF!-DK308</f>
        <v>#REF!</v>
      </c>
      <c r="DM308" s="398" t="e">
        <f>'07'!#REF!</f>
        <v>#REF!</v>
      </c>
      <c r="DN308" s="398" t="e">
        <f>#REF!-DM308</f>
        <v>#REF!</v>
      </c>
    </row>
    <row r="309" spans="1:118" ht="24.75" customHeight="1" hidden="1">
      <c r="A309" s="415" t="s">
        <v>141</v>
      </c>
      <c r="B309" s="416" t="s">
        <v>140</v>
      </c>
      <c r="DK309" s="398" t="e">
        <f>'03'!#REF!+'04'!#REF!</f>
        <v>#REF!</v>
      </c>
      <c r="DL309" s="398" t="e">
        <f>#REF!-DK309</f>
        <v>#REF!</v>
      </c>
      <c r="DM309" s="398" t="e">
        <f>'07'!#REF!</f>
        <v>#REF!</v>
      </c>
      <c r="DN309" s="398" t="e">
        <f>#REF!-DM309</f>
        <v>#REF!</v>
      </c>
    </row>
    <row r="310" spans="1:118" ht="24.75" customHeight="1" hidden="1">
      <c r="A310" s="415" t="s">
        <v>143</v>
      </c>
      <c r="B310" s="416" t="s">
        <v>142</v>
      </c>
      <c r="DK310" s="398" t="e">
        <f>'03'!#REF!+'04'!#REF!</f>
        <v>#REF!</v>
      </c>
      <c r="DL310" s="398" t="e">
        <f>#REF!-DK310</f>
        <v>#REF!</v>
      </c>
      <c r="DM310" s="398" t="e">
        <f>'07'!#REF!</f>
        <v>#REF!</v>
      </c>
      <c r="DN310" s="398" t="e">
        <f>#REF!-DM310</f>
        <v>#REF!</v>
      </c>
    </row>
    <row r="311" spans="1:118" ht="24.75" customHeight="1" hidden="1">
      <c r="A311" s="415" t="s">
        <v>145</v>
      </c>
      <c r="B311" s="416" t="s">
        <v>144</v>
      </c>
      <c r="DK311" s="398" t="e">
        <f>'03'!#REF!+'04'!#REF!</f>
        <v>#REF!</v>
      </c>
      <c r="DL311" s="398" t="e">
        <f>#REF!-DK311</f>
        <v>#REF!</v>
      </c>
      <c r="DM311" s="398" t="e">
        <f>'07'!#REF!</f>
        <v>#REF!</v>
      </c>
      <c r="DN311" s="398" t="e">
        <f>#REF!-DM311</f>
        <v>#REF!</v>
      </c>
    </row>
    <row r="312" spans="1:118" ht="24.75" customHeight="1" hidden="1">
      <c r="A312" s="415" t="s">
        <v>147</v>
      </c>
      <c r="B312" s="418" t="s">
        <v>146</v>
      </c>
      <c r="DK312" s="398" t="e">
        <f>'03'!#REF!+'04'!#REF!</f>
        <v>#REF!</v>
      </c>
      <c r="DL312" s="398" t="e">
        <f>#REF!-DK312</f>
        <v>#REF!</v>
      </c>
      <c r="DM312" s="398" t="e">
        <f>'07'!#REF!</f>
        <v>#REF!</v>
      </c>
      <c r="DN312" s="398" t="e">
        <f>#REF!-DM312</f>
        <v>#REF!</v>
      </c>
    </row>
    <row r="313" spans="1:118" ht="24.75" customHeight="1" hidden="1">
      <c r="A313" s="415" t="s">
        <v>183</v>
      </c>
      <c r="B313" s="416" t="s">
        <v>148</v>
      </c>
      <c r="DK313" s="398" t="e">
        <f>'03'!#REF!+'04'!#REF!</f>
        <v>#REF!</v>
      </c>
      <c r="DL313" s="398" t="e">
        <f>#REF!-DK313</f>
        <v>#REF!</v>
      </c>
      <c r="DM313" s="398" t="e">
        <f>'07'!#REF!</f>
        <v>#REF!</v>
      </c>
      <c r="DN313" s="398" t="e">
        <f>#REF!-DM313</f>
        <v>#REF!</v>
      </c>
    </row>
    <row r="314" spans="1:118" ht="24.75" customHeight="1" hidden="1">
      <c r="A314" s="392" t="s">
        <v>52</v>
      </c>
      <c r="B314" s="393" t="s">
        <v>149</v>
      </c>
      <c r="DK314" s="397" t="e">
        <f>'03'!#REF!+'04'!#REF!</f>
        <v>#REF!</v>
      </c>
      <c r="DL314" s="397" t="e">
        <f>#REF!-DK314</f>
        <v>#REF!</v>
      </c>
      <c r="DM314" s="397" t="e">
        <f>'07'!#REF!</f>
        <v>#REF!</v>
      </c>
      <c r="DN314" s="397" t="e">
        <f>#REF!-DM314</f>
        <v>#REF!</v>
      </c>
    </row>
    <row r="315" spans="1:118" ht="24.75" customHeight="1" hidden="1">
      <c r="A315" s="441" t="s">
        <v>75</v>
      </c>
      <c r="B315" s="458" t="s">
        <v>211</v>
      </c>
      <c r="DK315" s="411"/>
      <c r="DL315" s="459"/>
      <c r="DM315" s="459"/>
      <c r="DN315" s="459"/>
    </row>
    <row r="316" spans="1:118" ht="17.25" hidden="1">
      <c r="A316" s="1558" t="s">
        <v>494</v>
      </c>
      <c r="B316" s="1558"/>
      <c r="DK316" s="411"/>
      <c r="DL316" s="459"/>
      <c r="DM316" s="459"/>
      <c r="DN316" s="459"/>
    </row>
    <row r="317" spans="1:118" ht="17.25" hidden="1">
      <c r="A317" s="1552" t="s">
        <v>495</v>
      </c>
      <c r="B317" s="1552"/>
      <c r="DK317" s="411"/>
      <c r="DL317" s="459"/>
      <c r="DM317" s="459"/>
      <c r="DN317" s="459"/>
    </row>
    <row r="318" spans="1:118" ht="18.75" customHeight="1" hidden="1">
      <c r="A318" s="448"/>
      <c r="B318" s="460" t="s">
        <v>502</v>
      </c>
      <c r="DK318" s="451"/>
      <c r="DL318" s="451"/>
      <c r="DM318" s="451"/>
      <c r="DN318" s="451"/>
    </row>
    <row r="319" spans="1:118" ht="18.75" customHeight="1" hidden="1">
      <c r="A319" s="1551" t="s">
        <v>4</v>
      </c>
      <c r="B319" s="1551"/>
      <c r="C319" s="1551"/>
      <c r="D319" s="1551"/>
      <c r="E319" s="1551"/>
      <c r="F319" s="1551"/>
      <c r="G319" s="1551"/>
      <c r="H319" s="1551"/>
      <c r="I319" s="1551"/>
      <c r="J319" s="1551"/>
      <c r="K319" s="1551"/>
      <c r="L319" s="1551"/>
      <c r="M319" s="1551"/>
      <c r="N319" s="1551"/>
      <c r="O319" s="1551"/>
      <c r="P319" s="1551"/>
      <c r="Q319" s="1551"/>
      <c r="R319" s="1551"/>
      <c r="S319" s="1551"/>
      <c r="T319" s="1551"/>
      <c r="U319" s="1551"/>
      <c r="V319" s="1551"/>
      <c r="W319" s="1551"/>
      <c r="X319" s="1551"/>
      <c r="Y319" s="1551"/>
      <c r="Z319" s="1551"/>
      <c r="AA319" s="1551"/>
      <c r="AB319" s="1551"/>
      <c r="AC319" s="1551"/>
      <c r="AD319" s="1551"/>
      <c r="AE319" s="1551"/>
      <c r="AF319" s="1551"/>
      <c r="AG319" s="1551"/>
      <c r="AH319" s="1551"/>
      <c r="AI319" s="1551"/>
      <c r="AJ319" s="1551"/>
      <c r="AK319" s="1551"/>
      <c r="AL319" s="1551"/>
      <c r="AM319" s="1551"/>
      <c r="AN319" s="1551"/>
      <c r="AO319" s="1551"/>
      <c r="AP319" s="1551"/>
      <c r="AQ319" s="1551"/>
      <c r="AR319" s="1551"/>
      <c r="AS319" s="1551"/>
      <c r="AT319" s="1551"/>
      <c r="AU319" s="1551"/>
      <c r="AV319" s="1551"/>
      <c r="AW319" s="1551"/>
      <c r="AX319" s="1551"/>
      <c r="AY319" s="1551"/>
      <c r="AZ319" s="1551"/>
      <c r="BA319" s="1551"/>
      <c r="BB319" s="1551"/>
      <c r="BC319" s="1551"/>
      <c r="BD319" s="1551"/>
      <c r="BE319" s="1551"/>
      <c r="BF319" s="1551"/>
      <c r="BG319" s="1551"/>
      <c r="BH319" s="1551"/>
      <c r="BI319" s="1551"/>
      <c r="BJ319" s="1551"/>
      <c r="BK319" s="1551"/>
      <c r="BL319" s="1551"/>
      <c r="BM319" s="1551"/>
      <c r="BN319" s="1551"/>
      <c r="BO319" s="1551"/>
      <c r="BP319" s="1551"/>
      <c r="BQ319" s="1551"/>
      <c r="BR319" s="1551"/>
      <c r="BS319" s="1551"/>
      <c r="BT319" s="1551"/>
      <c r="BU319" s="1551"/>
      <c r="BV319" s="1551"/>
      <c r="BW319" s="1551"/>
      <c r="BX319" s="1551"/>
      <c r="BY319" s="1551"/>
      <c r="BZ319" s="1551"/>
      <c r="CA319" s="1551"/>
      <c r="CB319" s="1551"/>
      <c r="CC319" s="1551"/>
      <c r="CD319" s="1551"/>
      <c r="CE319" s="1551"/>
      <c r="CF319" s="1551"/>
      <c r="CG319" s="1551"/>
      <c r="CH319" s="1551"/>
      <c r="CI319" s="1551"/>
      <c r="CJ319" s="1551"/>
      <c r="CK319" s="1551"/>
      <c r="CL319" s="1551"/>
      <c r="CM319" s="1551"/>
      <c r="CN319" s="1551"/>
      <c r="CO319" s="1551"/>
      <c r="CP319" s="1551"/>
      <c r="CQ319" s="1551"/>
      <c r="CR319" s="1551"/>
      <c r="CS319" s="1551"/>
      <c r="CT319" s="1551"/>
      <c r="CU319" s="1551"/>
      <c r="CV319" s="1551"/>
      <c r="CW319" s="1551"/>
      <c r="CX319" s="1551"/>
      <c r="CY319" s="1551"/>
      <c r="CZ319" s="1551"/>
      <c r="DA319" s="1551"/>
      <c r="DB319" s="1551"/>
      <c r="DC319" s="1551"/>
      <c r="DD319" s="1551"/>
      <c r="DE319" s="1551"/>
      <c r="DF319" s="1551"/>
      <c r="DG319" s="1551"/>
      <c r="DH319" s="1551"/>
      <c r="DI319" s="1551"/>
      <c r="DJ319" s="1551"/>
      <c r="DK319" s="451"/>
      <c r="DL319" s="451"/>
      <c r="DM319" s="451"/>
      <c r="DN319" s="451"/>
    </row>
    <row r="320" ht="15" hidden="1"/>
    <row r="321" ht="15" hidden="1"/>
    <row r="322" ht="15" hidden="1"/>
    <row r="323" ht="15" hidden="1"/>
    <row r="324" ht="15" hidden="1"/>
    <row r="325" ht="15" hidden="1"/>
    <row r="326" ht="15" hidden="1"/>
    <row r="327" ht="15" hidden="1"/>
    <row r="328" ht="15" hidden="1"/>
    <row r="329" ht="15" hidden="1"/>
    <row r="330" ht="15" hidden="1"/>
    <row r="331" ht="15" hidden="1"/>
    <row r="332" spans="1:115" ht="16.5" customHeight="1" hidden="1">
      <c r="A332" s="1559" t="s">
        <v>32</v>
      </c>
      <c r="B332" s="1560"/>
      <c r="DK332" s="451"/>
    </row>
    <row r="333" spans="1:115" ht="16.5" customHeight="1" hidden="1">
      <c r="A333" s="1508" t="s">
        <v>338</v>
      </c>
      <c r="B333" s="1508"/>
      <c r="C333" s="1508"/>
      <c r="D333" s="1508"/>
      <c r="E333" s="1508"/>
      <c r="F333" s="1508"/>
      <c r="G333" s="1508"/>
      <c r="H333" s="1508"/>
      <c r="I333" s="1508"/>
      <c r="J333" s="1508"/>
      <c r="K333" s="1508"/>
      <c r="L333" s="1508"/>
      <c r="M333" s="1508"/>
      <c r="N333" s="1508"/>
      <c r="O333" s="1508"/>
      <c r="P333" s="1508"/>
      <c r="Q333" s="1508"/>
      <c r="R333" s="1508"/>
      <c r="S333" s="1508"/>
      <c r="T333" s="1508"/>
      <c r="U333" s="1508"/>
      <c r="V333" s="1508"/>
      <c r="W333" s="1508"/>
      <c r="X333" s="1508"/>
      <c r="Y333" s="1508"/>
      <c r="Z333" s="1508"/>
      <c r="AA333" s="1508"/>
      <c r="AB333" s="1508"/>
      <c r="AC333" s="1508"/>
      <c r="AD333" s="1508"/>
      <c r="AE333" s="1508"/>
      <c r="AF333" s="1508"/>
      <c r="AG333" s="1508"/>
      <c r="AH333" s="1508"/>
      <c r="AI333" s="1508"/>
      <c r="AJ333" s="1508"/>
      <c r="AK333" s="1508"/>
      <c r="AL333" s="1508"/>
      <c r="AM333" s="1508"/>
      <c r="AN333" s="1508"/>
      <c r="AO333" s="1508"/>
      <c r="AP333" s="1508"/>
      <c r="AQ333" s="1508"/>
      <c r="AR333" s="1508"/>
      <c r="AS333" s="1508"/>
      <c r="AT333" s="1508"/>
      <c r="AU333" s="1508"/>
      <c r="AV333" s="1508"/>
      <c r="AW333" s="1508"/>
      <c r="AX333" s="1508"/>
      <c r="AY333" s="1508"/>
      <c r="AZ333" s="1508"/>
      <c r="BA333" s="1508"/>
      <c r="BB333" s="1508"/>
      <c r="BC333" s="1508"/>
      <c r="BD333" s="1508"/>
      <c r="BE333" s="1508"/>
      <c r="BF333" s="1508"/>
      <c r="BG333" s="1508"/>
      <c r="BH333" s="1508"/>
      <c r="BI333" s="1508"/>
      <c r="BJ333" s="1508"/>
      <c r="BK333" s="1508"/>
      <c r="BL333" s="1508"/>
      <c r="BM333" s="1508"/>
      <c r="BN333" s="1508"/>
      <c r="BO333" s="1508"/>
      <c r="BP333" s="1508"/>
      <c r="BQ333" s="1508"/>
      <c r="BR333" s="1508"/>
      <c r="BS333" s="1508"/>
      <c r="BT333" s="1508"/>
      <c r="BU333" s="1508"/>
      <c r="BV333" s="1508"/>
      <c r="BW333" s="1508"/>
      <c r="BX333" s="1508"/>
      <c r="BY333" s="1508"/>
      <c r="BZ333" s="1508"/>
      <c r="CA333" s="1508"/>
      <c r="CB333" s="1508"/>
      <c r="CC333" s="1508"/>
      <c r="CD333" s="1508"/>
      <c r="CE333" s="1508"/>
      <c r="CF333" s="1508"/>
      <c r="CG333" s="1508"/>
      <c r="CH333" s="1508"/>
      <c r="CI333" s="1508"/>
      <c r="CJ333" s="1508"/>
      <c r="CK333" s="1508"/>
      <c r="CL333" s="1508"/>
      <c r="CM333" s="1508"/>
      <c r="CN333" s="1508"/>
      <c r="CO333" s="1508"/>
      <c r="CP333" s="1508"/>
      <c r="CQ333" s="1508"/>
      <c r="CR333" s="1508"/>
      <c r="CS333" s="1508"/>
      <c r="CT333" s="1508"/>
      <c r="CU333" s="1508"/>
      <c r="CV333" s="1508"/>
      <c r="CW333" s="1508"/>
      <c r="CX333" s="1508"/>
      <c r="CY333" s="1508"/>
      <c r="CZ333" s="1508"/>
      <c r="DA333" s="1508"/>
      <c r="DB333" s="1508"/>
      <c r="DC333" s="1508"/>
      <c r="DD333" s="1508"/>
      <c r="DE333" s="1508"/>
      <c r="DF333" s="1508"/>
      <c r="DG333" s="1508"/>
      <c r="DH333" s="1508"/>
      <c r="DI333" s="1508"/>
      <c r="DJ333" s="1508"/>
      <c r="DK333" s="448"/>
    </row>
    <row r="334" spans="1:115" ht="16.5" customHeight="1" hidden="1">
      <c r="A334" s="1508" t="s">
        <v>339</v>
      </c>
      <c r="B334" s="1508"/>
      <c r="DK334" s="451"/>
    </row>
    <row r="335" spans="1:115" ht="15.75" customHeight="1" hidden="1">
      <c r="A335" s="420" t="s">
        <v>118</v>
      </c>
      <c r="B335" s="420"/>
      <c r="DK335" s="448"/>
    </row>
    <row r="336" spans="1:115" ht="15.75" customHeight="1" hidden="1">
      <c r="A336" s="452"/>
      <c r="B336" s="452" t="s">
        <v>93</v>
      </c>
      <c r="DK336" s="448"/>
    </row>
    <row r="337" spans="1:115" ht="15.75" customHeight="1" hidden="1">
      <c r="A337" s="1135" t="s">
        <v>70</v>
      </c>
      <c r="B337" s="1136"/>
      <c r="DK337" s="451"/>
    </row>
    <row r="338" spans="1:115" ht="15.75" customHeight="1" hidden="1">
      <c r="A338" s="1137"/>
      <c r="B338" s="1138"/>
      <c r="DK338" s="448"/>
    </row>
    <row r="339" spans="1:115" ht="15.75" customHeight="1" hidden="1">
      <c r="A339" s="1137"/>
      <c r="B339" s="1138"/>
      <c r="DK339" s="448"/>
    </row>
    <row r="340" spans="1:118" ht="15.75" customHeight="1" hidden="1">
      <c r="A340" s="1553"/>
      <c r="B340" s="1554"/>
      <c r="DK340" s="1561" t="s">
        <v>496</v>
      </c>
      <c r="DL340" s="1561"/>
      <c r="DM340" s="1561"/>
      <c r="DN340" s="1561"/>
    </row>
    <row r="341" spans="1:118" ht="15" hidden="1">
      <c r="A341" s="1556" t="s">
        <v>6</v>
      </c>
      <c r="B341" s="1557"/>
      <c r="DK341" s="453" t="s">
        <v>497</v>
      </c>
      <c r="DL341" s="454" t="s">
        <v>500</v>
      </c>
      <c r="DM341" s="454" t="s">
        <v>498</v>
      </c>
      <c r="DN341" s="454" t="s">
        <v>499</v>
      </c>
    </row>
    <row r="342" spans="1:118" ht="24.75" customHeight="1" hidden="1">
      <c r="A342" s="412" t="s">
        <v>0</v>
      </c>
      <c r="B342" s="413" t="s">
        <v>129</v>
      </c>
      <c r="DK342" s="397" t="e">
        <f>'03'!#REF!+'04'!#REF!</f>
        <v>#REF!</v>
      </c>
      <c r="DL342" s="397" t="e">
        <f>#REF!-DK342</f>
        <v>#REF!</v>
      </c>
      <c r="DM342" s="397" t="e">
        <f>'07'!#REF!</f>
        <v>#REF!</v>
      </c>
      <c r="DN342" s="397" t="e">
        <f>#REF!-DM342</f>
        <v>#REF!</v>
      </c>
    </row>
    <row r="343" spans="1:118" ht="24.75" customHeight="1" hidden="1">
      <c r="A343" s="415">
        <v>1</v>
      </c>
      <c r="B343" s="416" t="s">
        <v>130</v>
      </c>
      <c r="DK343" s="398" t="e">
        <f>'03'!#REF!+'04'!#REF!</f>
        <v>#REF!</v>
      </c>
      <c r="DL343" s="398" t="e">
        <f>#REF!-DK343</f>
        <v>#REF!</v>
      </c>
      <c r="DM343" s="398" t="e">
        <f>'07'!#REF!</f>
        <v>#REF!</v>
      </c>
      <c r="DN343" s="398" t="e">
        <f>#REF!-DM343</f>
        <v>#REF!</v>
      </c>
    </row>
    <row r="344" spans="1:118" ht="24.75" customHeight="1" hidden="1">
      <c r="A344" s="415">
        <v>2</v>
      </c>
      <c r="B344" s="416" t="s">
        <v>131</v>
      </c>
      <c r="DK344" s="398" t="e">
        <f>'03'!#REF!+'04'!#REF!</f>
        <v>#REF!</v>
      </c>
      <c r="DL344" s="398" t="e">
        <f>#REF!-DK344</f>
        <v>#REF!</v>
      </c>
      <c r="DM344" s="398" t="e">
        <f>'07'!#REF!</f>
        <v>#REF!</v>
      </c>
      <c r="DN344" s="398" t="e">
        <f>#REF!-DM344</f>
        <v>#REF!</v>
      </c>
    </row>
    <row r="345" spans="1:118" ht="24.75" customHeight="1" hidden="1">
      <c r="A345" s="392" t="s">
        <v>1</v>
      </c>
      <c r="B345" s="393" t="s">
        <v>132</v>
      </c>
      <c r="DK345" s="398" t="e">
        <f>'03'!#REF!+'04'!#REF!</f>
        <v>#REF!</v>
      </c>
      <c r="DL345" s="398" t="e">
        <f>#REF!-DK345</f>
        <v>#REF!</v>
      </c>
      <c r="DM345" s="398" t="e">
        <f>'07'!#REF!</f>
        <v>#REF!</v>
      </c>
      <c r="DN345" s="398" t="e">
        <f>#REF!-DM345</f>
        <v>#REF!</v>
      </c>
    </row>
    <row r="346" spans="1:118" ht="24.75" customHeight="1" hidden="1">
      <c r="A346" s="392" t="s">
        <v>9</v>
      </c>
      <c r="B346" s="393" t="s">
        <v>133</v>
      </c>
      <c r="DK346" s="398" t="e">
        <f>'03'!#REF!+'04'!#REF!</f>
        <v>#REF!</v>
      </c>
      <c r="DL346" s="398" t="e">
        <f>#REF!-DK346</f>
        <v>#REF!</v>
      </c>
      <c r="DM346" s="398" t="e">
        <f>'07'!#REF!</f>
        <v>#REF!</v>
      </c>
      <c r="DN346" s="398" t="e">
        <f>#REF!-DM346</f>
        <v>#REF!</v>
      </c>
    </row>
    <row r="347" spans="1:118" ht="24.75" customHeight="1" hidden="1">
      <c r="A347" s="392" t="s">
        <v>134</v>
      </c>
      <c r="B347" s="393" t="s">
        <v>135</v>
      </c>
      <c r="DK347" s="397" t="e">
        <f>'03'!#REF!+'04'!#REF!</f>
        <v>#REF!</v>
      </c>
      <c r="DL347" s="397" t="e">
        <f>#REF!-DK347</f>
        <v>#REF!</v>
      </c>
      <c r="DM347" s="397" t="e">
        <f>'07'!#REF!</f>
        <v>#REF!</v>
      </c>
      <c r="DN347" s="397" t="e">
        <f>#REF!-DM347</f>
        <v>#REF!</v>
      </c>
    </row>
    <row r="348" spans="1:118" ht="24.75" customHeight="1" hidden="1">
      <c r="A348" s="392" t="s">
        <v>51</v>
      </c>
      <c r="B348" s="417" t="s">
        <v>136</v>
      </c>
      <c r="DK348" s="397" t="e">
        <f>'03'!#REF!+'04'!#REF!</f>
        <v>#REF!</v>
      </c>
      <c r="DL348" s="397" t="e">
        <f>#REF!-DK348</f>
        <v>#REF!</v>
      </c>
      <c r="DM348" s="397" t="e">
        <f>'07'!#REF!</f>
        <v>#REF!</v>
      </c>
      <c r="DN348" s="397" t="e">
        <f>#REF!-DM348</f>
        <v>#REF!</v>
      </c>
    </row>
    <row r="349" spans="1:118" ht="24.75" customHeight="1" hidden="1">
      <c r="A349" s="415" t="s">
        <v>53</v>
      </c>
      <c r="B349" s="416" t="s">
        <v>137</v>
      </c>
      <c r="DK349" s="398" t="e">
        <f>'03'!#REF!+'04'!#REF!</f>
        <v>#REF!</v>
      </c>
      <c r="DL349" s="398" t="e">
        <f>#REF!-DK349</f>
        <v>#REF!</v>
      </c>
      <c r="DM349" s="398" t="e">
        <f>'07'!#REF!</f>
        <v>#REF!</v>
      </c>
      <c r="DN349" s="398" t="e">
        <f>#REF!-DM349</f>
        <v>#REF!</v>
      </c>
    </row>
    <row r="350" spans="1:118" ht="24.75" customHeight="1" hidden="1">
      <c r="A350" s="415" t="s">
        <v>54</v>
      </c>
      <c r="B350" s="416" t="s">
        <v>138</v>
      </c>
      <c r="DK350" s="398" t="e">
        <f>'03'!#REF!+'04'!#REF!</f>
        <v>#REF!</v>
      </c>
      <c r="DL350" s="398" t="e">
        <f>#REF!-DK350</f>
        <v>#REF!</v>
      </c>
      <c r="DM350" s="398" t="e">
        <f>'07'!#REF!</f>
        <v>#REF!</v>
      </c>
      <c r="DN350" s="398" t="e">
        <f>#REF!-DM350</f>
        <v>#REF!</v>
      </c>
    </row>
    <row r="351" spans="1:118" ht="24.75" customHeight="1" hidden="1">
      <c r="A351" s="415" t="s">
        <v>139</v>
      </c>
      <c r="B351" s="416" t="s">
        <v>199</v>
      </c>
      <c r="DK351" s="398" t="e">
        <f>'03'!#REF!</f>
        <v>#REF!</v>
      </c>
      <c r="DL351" s="398" t="e">
        <f>#REF!-DK351</f>
        <v>#REF!</v>
      </c>
      <c r="DM351" s="398" t="e">
        <f>'07'!#REF!</f>
        <v>#REF!</v>
      </c>
      <c r="DN351" s="398" t="e">
        <f>#REF!-DM351</f>
        <v>#REF!</v>
      </c>
    </row>
    <row r="352" spans="1:118" ht="24.75" customHeight="1" hidden="1">
      <c r="A352" s="415" t="s">
        <v>141</v>
      </c>
      <c r="B352" s="416" t="s">
        <v>140</v>
      </c>
      <c r="DK352" s="398" t="e">
        <f>'03'!#REF!+'04'!#REF!</f>
        <v>#REF!</v>
      </c>
      <c r="DL352" s="398" t="e">
        <f>#REF!-DK352</f>
        <v>#REF!</v>
      </c>
      <c r="DM352" s="398" t="e">
        <f>'07'!#REF!</f>
        <v>#REF!</v>
      </c>
      <c r="DN352" s="398" t="e">
        <f>#REF!-DM352</f>
        <v>#REF!</v>
      </c>
    </row>
    <row r="353" spans="1:118" ht="24.75" customHeight="1" hidden="1">
      <c r="A353" s="415" t="s">
        <v>143</v>
      </c>
      <c r="B353" s="416" t="s">
        <v>142</v>
      </c>
      <c r="DK353" s="398" t="e">
        <f>'03'!#REF!+'04'!#REF!</f>
        <v>#REF!</v>
      </c>
      <c r="DL353" s="398" t="e">
        <f>#REF!-DK353</f>
        <v>#REF!</v>
      </c>
      <c r="DM353" s="398" t="e">
        <f>'07'!#REF!</f>
        <v>#REF!</v>
      </c>
      <c r="DN353" s="398" t="e">
        <f>#REF!-DM353</f>
        <v>#REF!</v>
      </c>
    </row>
    <row r="354" spans="1:118" ht="24.75" customHeight="1" hidden="1">
      <c r="A354" s="415" t="s">
        <v>145</v>
      </c>
      <c r="B354" s="416" t="s">
        <v>144</v>
      </c>
      <c r="DK354" s="398" t="e">
        <f>'03'!#REF!+'04'!#REF!</f>
        <v>#REF!</v>
      </c>
      <c r="DL354" s="398" t="e">
        <f>#REF!-DK354</f>
        <v>#REF!</v>
      </c>
      <c r="DM354" s="398" t="e">
        <f>'07'!#REF!</f>
        <v>#REF!</v>
      </c>
      <c r="DN354" s="398" t="e">
        <f>#REF!-DM354</f>
        <v>#REF!</v>
      </c>
    </row>
    <row r="355" spans="1:118" ht="24.75" customHeight="1" hidden="1">
      <c r="A355" s="415" t="s">
        <v>147</v>
      </c>
      <c r="B355" s="418" t="s">
        <v>146</v>
      </c>
      <c r="DK355" s="398" t="e">
        <f>'03'!#REF!+'04'!#REF!</f>
        <v>#REF!</v>
      </c>
      <c r="DL355" s="398" t="e">
        <f>#REF!-DK355</f>
        <v>#REF!</v>
      </c>
      <c r="DM355" s="398" t="e">
        <f>'07'!#REF!</f>
        <v>#REF!</v>
      </c>
      <c r="DN355" s="398" t="e">
        <f>#REF!-DM355</f>
        <v>#REF!</v>
      </c>
    </row>
    <row r="356" spans="1:118" ht="24.75" customHeight="1" hidden="1">
      <c r="A356" s="415" t="s">
        <v>183</v>
      </c>
      <c r="B356" s="416" t="s">
        <v>148</v>
      </c>
      <c r="DK356" s="398" t="e">
        <f>'03'!#REF!+'04'!#REF!</f>
        <v>#REF!</v>
      </c>
      <c r="DL356" s="398" t="e">
        <f>#REF!-DK356</f>
        <v>#REF!</v>
      </c>
      <c r="DM356" s="398" t="e">
        <f>'07'!#REF!</f>
        <v>#REF!</v>
      </c>
      <c r="DN356" s="398" t="e">
        <f>#REF!-DM356</f>
        <v>#REF!</v>
      </c>
    </row>
    <row r="357" spans="1:118" ht="24.75" customHeight="1" hidden="1">
      <c r="A357" s="392" t="s">
        <v>52</v>
      </c>
      <c r="B357" s="393" t="s">
        <v>149</v>
      </c>
      <c r="DK357" s="397" t="e">
        <f>'03'!#REF!+'04'!#REF!</f>
        <v>#REF!</v>
      </c>
      <c r="DL357" s="397" t="e">
        <f>#REF!-DK357</f>
        <v>#REF!</v>
      </c>
      <c r="DM357" s="397" t="e">
        <f>'07'!#REF!</f>
        <v>#REF!</v>
      </c>
      <c r="DN357" s="397" t="e">
        <f>#REF!-DM357</f>
        <v>#REF!</v>
      </c>
    </row>
    <row r="358" spans="1:118" ht="24.75" customHeight="1" hidden="1">
      <c r="A358" s="441" t="s">
        <v>75</v>
      </c>
      <c r="B358" s="458" t="s">
        <v>211</v>
      </c>
      <c r="DK358" s="411"/>
      <c r="DL358" s="459"/>
      <c r="DM358" s="459"/>
      <c r="DN358" s="459"/>
    </row>
    <row r="359" spans="1:118" ht="17.25" hidden="1">
      <c r="A359" s="1558" t="s">
        <v>494</v>
      </c>
      <c r="B359" s="1558"/>
      <c r="DK359" s="411"/>
      <c r="DL359" s="459"/>
      <c r="DM359" s="459"/>
      <c r="DN359" s="459"/>
    </row>
    <row r="360" spans="1:118" ht="17.25" hidden="1">
      <c r="A360" s="1552" t="s">
        <v>495</v>
      </c>
      <c r="B360" s="1552"/>
      <c r="DK360" s="411"/>
      <c r="DL360" s="459"/>
      <c r="DM360" s="459"/>
      <c r="DN360" s="459"/>
    </row>
    <row r="361" spans="1:118" ht="18.75" customHeight="1" hidden="1">
      <c r="A361" s="448"/>
      <c r="B361" s="460" t="s">
        <v>502</v>
      </c>
      <c r="DK361" s="451"/>
      <c r="DL361" s="451"/>
      <c r="DM361" s="451"/>
      <c r="DN361" s="451"/>
    </row>
    <row r="362" spans="1:118" ht="18.75" customHeight="1" hidden="1">
      <c r="A362" s="1551" t="s">
        <v>4</v>
      </c>
      <c r="B362" s="1551"/>
      <c r="C362" s="1551"/>
      <c r="D362" s="1551"/>
      <c r="E362" s="1551"/>
      <c r="F362" s="1551"/>
      <c r="G362" s="1551"/>
      <c r="H362" s="1551"/>
      <c r="I362" s="1551"/>
      <c r="J362" s="1551"/>
      <c r="K362" s="1551"/>
      <c r="L362" s="1551"/>
      <c r="M362" s="1551"/>
      <c r="N362" s="1551"/>
      <c r="O362" s="1551"/>
      <c r="P362" s="1551"/>
      <c r="Q362" s="1551"/>
      <c r="R362" s="1551"/>
      <c r="S362" s="1551"/>
      <c r="T362" s="1551"/>
      <c r="U362" s="1551"/>
      <c r="V362" s="1551"/>
      <c r="W362" s="1551"/>
      <c r="X362" s="1551"/>
      <c r="Y362" s="1551"/>
      <c r="Z362" s="1551"/>
      <c r="AA362" s="1551"/>
      <c r="AB362" s="1551"/>
      <c r="AC362" s="1551"/>
      <c r="AD362" s="1551"/>
      <c r="AE362" s="1551"/>
      <c r="AF362" s="1551"/>
      <c r="AG362" s="1551"/>
      <c r="AH362" s="1551"/>
      <c r="AI362" s="1551"/>
      <c r="AJ362" s="1551"/>
      <c r="AK362" s="1551"/>
      <c r="AL362" s="1551"/>
      <c r="AM362" s="1551"/>
      <c r="AN362" s="1551"/>
      <c r="AO362" s="1551"/>
      <c r="AP362" s="1551"/>
      <c r="AQ362" s="1551"/>
      <c r="AR362" s="1551"/>
      <c r="AS362" s="1551"/>
      <c r="AT362" s="1551"/>
      <c r="AU362" s="1551"/>
      <c r="AV362" s="1551"/>
      <c r="AW362" s="1551"/>
      <c r="AX362" s="1551"/>
      <c r="AY362" s="1551"/>
      <c r="AZ362" s="1551"/>
      <c r="BA362" s="1551"/>
      <c r="BB362" s="1551"/>
      <c r="BC362" s="1551"/>
      <c r="BD362" s="1551"/>
      <c r="BE362" s="1551"/>
      <c r="BF362" s="1551"/>
      <c r="BG362" s="1551"/>
      <c r="BH362" s="1551"/>
      <c r="BI362" s="1551"/>
      <c r="BJ362" s="1551"/>
      <c r="BK362" s="1551"/>
      <c r="BL362" s="1551"/>
      <c r="BM362" s="1551"/>
      <c r="BN362" s="1551"/>
      <c r="BO362" s="1551"/>
      <c r="BP362" s="1551"/>
      <c r="BQ362" s="1551"/>
      <c r="BR362" s="1551"/>
      <c r="BS362" s="1551"/>
      <c r="BT362" s="1551"/>
      <c r="BU362" s="1551"/>
      <c r="BV362" s="1551"/>
      <c r="BW362" s="1551"/>
      <c r="BX362" s="1551"/>
      <c r="BY362" s="1551"/>
      <c r="BZ362" s="1551"/>
      <c r="CA362" s="1551"/>
      <c r="CB362" s="1551"/>
      <c r="CC362" s="1551"/>
      <c r="CD362" s="1551"/>
      <c r="CE362" s="1551"/>
      <c r="CF362" s="1551"/>
      <c r="CG362" s="1551"/>
      <c r="CH362" s="1551"/>
      <c r="CI362" s="1551"/>
      <c r="CJ362" s="1551"/>
      <c r="CK362" s="1551"/>
      <c r="CL362" s="1551"/>
      <c r="CM362" s="1551"/>
      <c r="CN362" s="1551"/>
      <c r="CO362" s="1551"/>
      <c r="CP362" s="1551"/>
      <c r="CQ362" s="1551"/>
      <c r="CR362" s="1551"/>
      <c r="CS362" s="1551"/>
      <c r="CT362" s="1551"/>
      <c r="CU362" s="1551"/>
      <c r="CV362" s="1551"/>
      <c r="CW362" s="1551"/>
      <c r="CX362" s="1551"/>
      <c r="CY362" s="1551"/>
      <c r="CZ362" s="1551"/>
      <c r="DA362" s="1551"/>
      <c r="DB362" s="1551"/>
      <c r="DC362" s="1551"/>
      <c r="DD362" s="1551"/>
      <c r="DE362" s="1551"/>
      <c r="DF362" s="1551"/>
      <c r="DG362" s="1551"/>
      <c r="DH362" s="1551"/>
      <c r="DI362" s="1551"/>
      <c r="DJ362" s="1551"/>
      <c r="DK362" s="451"/>
      <c r="DL362" s="451"/>
      <c r="DM362" s="451"/>
      <c r="DN362" s="451"/>
    </row>
    <row r="363" ht="15" hidden="1"/>
    <row r="364" ht="15" hidden="1"/>
    <row r="365" ht="15" hidden="1"/>
    <row r="366" ht="15" hidden="1"/>
    <row r="367" ht="15" hidden="1"/>
    <row r="368" ht="15" hidden="1"/>
    <row r="369" ht="15" hidden="1"/>
    <row r="370" ht="15" hidden="1"/>
    <row r="371" ht="15" hidden="1"/>
    <row r="372" ht="15" hidden="1"/>
    <row r="373" ht="15" hidden="1"/>
    <row r="374" ht="15" hidden="1"/>
    <row r="375" spans="1:115" ht="16.5" customHeight="1" hidden="1">
      <c r="A375" s="1559" t="s">
        <v>32</v>
      </c>
      <c r="B375" s="1560"/>
      <c r="DK375" s="451"/>
    </row>
    <row r="376" spans="1:115" ht="16.5" customHeight="1" hidden="1">
      <c r="A376" s="1508" t="s">
        <v>338</v>
      </c>
      <c r="B376" s="1508"/>
      <c r="C376" s="1508"/>
      <c r="D376" s="1508"/>
      <c r="E376" s="1508"/>
      <c r="F376" s="1508"/>
      <c r="G376" s="1508"/>
      <c r="H376" s="1508"/>
      <c r="I376" s="1508"/>
      <c r="J376" s="1508"/>
      <c r="K376" s="1508"/>
      <c r="L376" s="1508"/>
      <c r="M376" s="1508"/>
      <c r="N376" s="1508"/>
      <c r="O376" s="1508"/>
      <c r="P376" s="1508"/>
      <c r="Q376" s="1508"/>
      <c r="R376" s="1508"/>
      <c r="S376" s="1508"/>
      <c r="T376" s="1508"/>
      <c r="U376" s="1508"/>
      <c r="V376" s="1508"/>
      <c r="W376" s="1508"/>
      <c r="X376" s="1508"/>
      <c r="Y376" s="1508"/>
      <c r="Z376" s="1508"/>
      <c r="AA376" s="1508"/>
      <c r="AB376" s="1508"/>
      <c r="AC376" s="1508"/>
      <c r="AD376" s="1508"/>
      <c r="AE376" s="1508"/>
      <c r="AF376" s="1508"/>
      <c r="AG376" s="1508"/>
      <c r="AH376" s="1508"/>
      <c r="AI376" s="1508"/>
      <c r="AJ376" s="1508"/>
      <c r="AK376" s="1508"/>
      <c r="AL376" s="1508"/>
      <c r="AM376" s="1508"/>
      <c r="AN376" s="1508"/>
      <c r="AO376" s="1508"/>
      <c r="AP376" s="1508"/>
      <c r="AQ376" s="1508"/>
      <c r="AR376" s="1508"/>
      <c r="AS376" s="1508"/>
      <c r="AT376" s="1508"/>
      <c r="AU376" s="1508"/>
      <c r="AV376" s="1508"/>
      <c r="AW376" s="1508"/>
      <c r="AX376" s="1508"/>
      <c r="AY376" s="1508"/>
      <c r="AZ376" s="1508"/>
      <c r="BA376" s="1508"/>
      <c r="BB376" s="1508"/>
      <c r="BC376" s="1508"/>
      <c r="BD376" s="1508"/>
      <c r="BE376" s="1508"/>
      <c r="BF376" s="1508"/>
      <c r="BG376" s="1508"/>
      <c r="BH376" s="1508"/>
      <c r="BI376" s="1508"/>
      <c r="BJ376" s="1508"/>
      <c r="BK376" s="1508"/>
      <c r="BL376" s="1508"/>
      <c r="BM376" s="1508"/>
      <c r="BN376" s="1508"/>
      <c r="BO376" s="1508"/>
      <c r="BP376" s="1508"/>
      <c r="BQ376" s="1508"/>
      <c r="BR376" s="1508"/>
      <c r="BS376" s="1508"/>
      <c r="BT376" s="1508"/>
      <c r="BU376" s="1508"/>
      <c r="BV376" s="1508"/>
      <c r="BW376" s="1508"/>
      <c r="BX376" s="1508"/>
      <c r="BY376" s="1508"/>
      <c r="BZ376" s="1508"/>
      <c r="CA376" s="1508"/>
      <c r="CB376" s="1508"/>
      <c r="CC376" s="1508"/>
      <c r="CD376" s="1508"/>
      <c r="CE376" s="1508"/>
      <c r="CF376" s="1508"/>
      <c r="CG376" s="1508"/>
      <c r="CH376" s="1508"/>
      <c r="CI376" s="1508"/>
      <c r="CJ376" s="1508"/>
      <c r="CK376" s="1508"/>
      <c r="CL376" s="1508"/>
      <c r="CM376" s="1508"/>
      <c r="CN376" s="1508"/>
      <c r="CO376" s="1508"/>
      <c r="CP376" s="1508"/>
      <c r="CQ376" s="1508"/>
      <c r="CR376" s="1508"/>
      <c r="CS376" s="1508"/>
      <c r="CT376" s="1508"/>
      <c r="CU376" s="1508"/>
      <c r="CV376" s="1508"/>
      <c r="CW376" s="1508"/>
      <c r="CX376" s="1508"/>
      <c r="CY376" s="1508"/>
      <c r="CZ376" s="1508"/>
      <c r="DA376" s="1508"/>
      <c r="DB376" s="1508"/>
      <c r="DC376" s="1508"/>
      <c r="DD376" s="1508"/>
      <c r="DE376" s="1508"/>
      <c r="DF376" s="1508"/>
      <c r="DG376" s="1508"/>
      <c r="DH376" s="1508"/>
      <c r="DI376" s="1508"/>
      <c r="DJ376" s="1508"/>
      <c r="DK376" s="448"/>
    </row>
    <row r="377" spans="1:115" ht="16.5" customHeight="1" hidden="1">
      <c r="A377" s="1508" t="s">
        <v>339</v>
      </c>
      <c r="B377" s="1508"/>
      <c r="DK377" s="451"/>
    </row>
    <row r="378" spans="1:115" ht="15.75" customHeight="1" hidden="1">
      <c r="A378" s="420" t="s">
        <v>118</v>
      </c>
      <c r="B378" s="420"/>
      <c r="DK378" s="448"/>
    </row>
    <row r="379" spans="1:115" ht="15.75" hidden="1">
      <c r="A379" s="452"/>
      <c r="B379" s="452" t="s">
        <v>93</v>
      </c>
      <c r="DK379" s="448"/>
    </row>
    <row r="380" spans="1:115" ht="15.75" customHeight="1" hidden="1">
      <c r="A380" s="1135" t="s">
        <v>70</v>
      </c>
      <c r="B380" s="1136"/>
      <c r="DK380" s="451"/>
    </row>
    <row r="381" spans="1:115" ht="15.75" customHeight="1" hidden="1">
      <c r="A381" s="1137"/>
      <c r="B381" s="1138"/>
      <c r="DK381" s="448"/>
    </row>
    <row r="382" spans="1:115" ht="15.75" customHeight="1" hidden="1">
      <c r="A382" s="1137"/>
      <c r="B382" s="1138"/>
      <c r="DK382" s="448"/>
    </row>
    <row r="383" spans="1:118" ht="15.75" customHeight="1" hidden="1">
      <c r="A383" s="1553"/>
      <c r="B383" s="1554"/>
      <c r="DK383" s="1561" t="s">
        <v>496</v>
      </c>
      <c r="DL383" s="1561"/>
      <c r="DM383" s="1561"/>
      <c r="DN383" s="1561"/>
    </row>
    <row r="384" spans="1:118" ht="15" hidden="1">
      <c r="A384" s="1556" t="s">
        <v>6</v>
      </c>
      <c r="B384" s="1557"/>
      <c r="DK384" s="453" t="s">
        <v>497</v>
      </c>
      <c r="DL384" s="454" t="s">
        <v>500</v>
      </c>
      <c r="DM384" s="454" t="s">
        <v>498</v>
      </c>
      <c r="DN384" s="454" t="s">
        <v>499</v>
      </c>
    </row>
    <row r="385" spans="1:118" ht="24.75" customHeight="1" hidden="1">
      <c r="A385" s="412" t="s">
        <v>0</v>
      </c>
      <c r="B385" s="413" t="s">
        <v>129</v>
      </c>
      <c r="DK385" s="397" t="e">
        <f>'03'!#REF!+'04'!#REF!</f>
        <v>#REF!</v>
      </c>
      <c r="DL385" s="397" t="e">
        <f>#REF!-DK385</f>
        <v>#REF!</v>
      </c>
      <c r="DM385" s="397" t="e">
        <f>'07'!#REF!</f>
        <v>#REF!</v>
      </c>
      <c r="DN385" s="397" t="e">
        <f>#REF!-DM385</f>
        <v>#REF!</v>
      </c>
    </row>
    <row r="386" spans="1:118" ht="24.75" customHeight="1" hidden="1">
      <c r="A386" s="415">
        <v>1</v>
      </c>
      <c r="B386" s="416" t="s">
        <v>130</v>
      </c>
      <c r="DK386" s="398" t="e">
        <f>'03'!#REF!+'04'!#REF!</f>
        <v>#REF!</v>
      </c>
      <c r="DL386" s="398" t="e">
        <f>#REF!-DK386</f>
        <v>#REF!</v>
      </c>
      <c r="DM386" s="398" t="e">
        <f>'07'!#REF!</f>
        <v>#REF!</v>
      </c>
      <c r="DN386" s="398" t="e">
        <f>#REF!-DM386</f>
        <v>#REF!</v>
      </c>
    </row>
    <row r="387" spans="1:118" ht="24.75" customHeight="1" hidden="1">
      <c r="A387" s="415">
        <v>2</v>
      </c>
      <c r="B387" s="416" t="s">
        <v>131</v>
      </c>
      <c r="DK387" s="398" t="e">
        <f>'03'!#REF!+'04'!#REF!</f>
        <v>#REF!</v>
      </c>
      <c r="DL387" s="398" t="e">
        <f>#REF!-DK387</f>
        <v>#REF!</v>
      </c>
      <c r="DM387" s="398" t="e">
        <f>'07'!#REF!</f>
        <v>#REF!</v>
      </c>
      <c r="DN387" s="398" t="e">
        <f>#REF!-DM387</f>
        <v>#REF!</v>
      </c>
    </row>
    <row r="388" spans="1:118" ht="24.75" customHeight="1" hidden="1">
      <c r="A388" s="392" t="s">
        <v>1</v>
      </c>
      <c r="B388" s="393" t="s">
        <v>132</v>
      </c>
      <c r="DK388" s="398" t="e">
        <f>'03'!#REF!+'04'!#REF!</f>
        <v>#REF!</v>
      </c>
      <c r="DL388" s="398" t="e">
        <f>#REF!-DK388</f>
        <v>#REF!</v>
      </c>
      <c r="DM388" s="398" t="e">
        <f>'07'!#REF!</f>
        <v>#REF!</v>
      </c>
      <c r="DN388" s="398" t="e">
        <f>#REF!-DM388</f>
        <v>#REF!</v>
      </c>
    </row>
    <row r="389" spans="1:118" ht="24.75" customHeight="1" hidden="1">
      <c r="A389" s="392" t="s">
        <v>9</v>
      </c>
      <c r="B389" s="393" t="s">
        <v>133</v>
      </c>
      <c r="DK389" s="398" t="e">
        <f>'03'!#REF!+'04'!#REF!</f>
        <v>#REF!</v>
      </c>
      <c r="DL389" s="398" t="e">
        <f>#REF!-DK389</f>
        <v>#REF!</v>
      </c>
      <c r="DM389" s="398" t="e">
        <f>'07'!#REF!</f>
        <v>#REF!</v>
      </c>
      <c r="DN389" s="398" t="e">
        <f>#REF!-DM389</f>
        <v>#REF!</v>
      </c>
    </row>
    <row r="390" spans="1:118" ht="24.75" customHeight="1" hidden="1">
      <c r="A390" s="392" t="s">
        <v>134</v>
      </c>
      <c r="B390" s="393" t="s">
        <v>135</v>
      </c>
      <c r="DK390" s="397" t="e">
        <f>'03'!#REF!+'04'!#REF!</f>
        <v>#REF!</v>
      </c>
      <c r="DL390" s="397" t="e">
        <f>#REF!-DK390</f>
        <v>#REF!</v>
      </c>
      <c r="DM390" s="397" t="e">
        <f>'07'!#REF!</f>
        <v>#REF!</v>
      </c>
      <c r="DN390" s="397" t="e">
        <f>#REF!-DM390</f>
        <v>#REF!</v>
      </c>
    </row>
    <row r="391" spans="1:118" ht="24.75" customHeight="1" hidden="1">
      <c r="A391" s="392" t="s">
        <v>51</v>
      </c>
      <c r="B391" s="417" t="s">
        <v>136</v>
      </c>
      <c r="DK391" s="397" t="e">
        <f>'03'!#REF!+'04'!#REF!</f>
        <v>#REF!</v>
      </c>
      <c r="DL391" s="397" t="e">
        <f>#REF!-DK391</f>
        <v>#REF!</v>
      </c>
      <c r="DM391" s="397" t="e">
        <f>'07'!#REF!</f>
        <v>#REF!</v>
      </c>
      <c r="DN391" s="397" t="e">
        <f>#REF!-DM391</f>
        <v>#REF!</v>
      </c>
    </row>
    <row r="392" spans="1:118" ht="24.75" customHeight="1" hidden="1">
      <c r="A392" s="415" t="s">
        <v>53</v>
      </c>
      <c r="B392" s="416" t="s">
        <v>137</v>
      </c>
      <c r="DK392" s="398" t="e">
        <f>'03'!#REF!+'04'!#REF!</f>
        <v>#REF!</v>
      </c>
      <c r="DL392" s="398" t="e">
        <f>#REF!-DK392</f>
        <v>#REF!</v>
      </c>
      <c r="DM392" s="398" t="e">
        <f>'07'!#REF!</f>
        <v>#REF!</v>
      </c>
      <c r="DN392" s="398" t="e">
        <f>#REF!-DM392</f>
        <v>#REF!</v>
      </c>
    </row>
    <row r="393" spans="1:118" ht="24.75" customHeight="1" hidden="1">
      <c r="A393" s="415" t="s">
        <v>54</v>
      </c>
      <c r="B393" s="416" t="s">
        <v>138</v>
      </c>
      <c r="DK393" s="398" t="e">
        <f>'03'!#REF!+'04'!#REF!</f>
        <v>#REF!</v>
      </c>
      <c r="DL393" s="398" t="e">
        <f>#REF!-DK393</f>
        <v>#REF!</v>
      </c>
      <c r="DM393" s="398" t="e">
        <f>'07'!#REF!</f>
        <v>#REF!</v>
      </c>
      <c r="DN393" s="398" t="e">
        <f>#REF!-DM393</f>
        <v>#REF!</v>
      </c>
    </row>
    <row r="394" spans="1:118" ht="24.75" customHeight="1" hidden="1">
      <c r="A394" s="415" t="s">
        <v>139</v>
      </c>
      <c r="B394" s="416" t="s">
        <v>199</v>
      </c>
      <c r="DK394" s="398" t="e">
        <f>'03'!#REF!</f>
        <v>#REF!</v>
      </c>
      <c r="DL394" s="398" t="e">
        <f>#REF!-DK394</f>
        <v>#REF!</v>
      </c>
      <c r="DM394" s="398" t="e">
        <f>'07'!#REF!</f>
        <v>#REF!</v>
      </c>
      <c r="DN394" s="398" t="e">
        <f>#REF!-DM394</f>
        <v>#REF!</v>
      </c>
    </row>
    <row r="395" spans="1:118" ht="24.75" customHeight="1" hidden="1">
      <c r="A395" s="415" t="s">
        <v>141</v>
      </c>
      <c r="B395" s="416" t="s">
        <v>140</v>
      </c>
      <c r="DK395" s="398" t="e">
        <f>'03'!#REF!+'04'!#REF!</f>
        <v>#REF!</v>
      </c>
      <c r="DL395" s="398" t="e">
        <f>#REF!-DK395</f>
        <v>#REF!</v>
      </c>
      <c r="DM395" s="398" t="e">
        <f>'07'!#REF!</f>
        <v>#REF!</v>
      </c>
      <c r="DN395" s="398" t="e">
        <f>#REF!-DM395</f>
        <v>#REF!</v>
      </c>
    </row>
    <row r="396" spans="1:118" ht="24.75" customHeight="1" hidden="1">
      <c r="A396" s="415" t="s">
        <v>143</v>
      </c>
      <c r="B396" s="416" t="s">
        <v>142</v>
      </c>
      <c r="DK396" s="398" t="e">
        <f>'03'!#REF!+'04'!#REF!</f>
        <v>#REF!</v>
      </c>
      <c r="DL396" s="398" t="e">
        <f>#REF!-DK396</f>
        <v>#REF!</v>
      </c>
      <c r="DM396" s="398" t="e">
        <f>'07'!#REF!</f>
        <v>#REF!</v>
      </c>
      <c r="DN396" s="398" t="e">
        <f>#REF!-DM396</f>
        <v>#REF!</v>
      </c>
    </row>
    <row r="397" spans="1:118" ht="24.75" customHeight="1" hidden="1">
      <c r="A397" s="415" t="s">
        <v>145</v>
      </c>
      <c r="B397" s="416" t="s">
        <v>144</v>
      </c>
      <c r="DK397" s="398" t="e">
        <f>'03'!#REF!+'04'!#REF!</f>
        <v>#REF!</v>
      </c>
      <c r="DL397" s="398" t="e">
        <f>#REF!-DK397</f>
        <v>#REF!</v>
      </c>
      <c r="DM397" s="398" t="e">
        <f>'07'!#REF!</f>
        <v>#REF!</v>
      </c>
      <c r="DN397" s="398" t="e">
        <f>#REF!-DM397</f>
        <v>#REF!</v>
      </c>
    </row>
    <row r="398" spans="1:118" ht="24.75" customHeight="1" hidden="1">
      <c r="A398" s="415" t="s">
        <v>147</v>
      </c>
      <c r="B398" s="418" t="s">
        <v>146</v>
      </c>
      <c r="DK398" s="398" t="e">
        <f>'03'!#REF!+'04'!#REF!</f>
        <v>#REF!</v>
      </c>
      <c r="DL398" s="398" t="e">
        <f>#REF!-DK398</f>
        <v>#REF!</v>
      </c>
      <c r="DM398" s="398" t="e">
        <f>'07'!#REF!</f>
        <v>#REF!</v>
      </c>
      <c r="DN398" s="398" t="e">
        <f>#REF!-DM398</f>
        <v>#REF!</v>
      </c>
    </row>
    <row r="399" spans="1:118" ht="24.75" customHeight="1" hidden="1">
      <c r="A399" s="415" t="s">
        <v>183</v>
      </c>
      <c r="B399" s="416" t="s">
        <v>148</v>
      </c>
      <c r="DK399" s="398" t="e">
        <f>'03'!#REF!+'04'!#REF!</f>
        <v>#REF!</v>
      </c>
      <c r="DL399" s="398" t="e">
        <f>#REF!-DK399</f>
        <v>#REF!</v>
      </c>
      <c r="DM399" s="398" t="e">
        <f>'07'!#REF!</f>
        <v>#REF!</v>
      </c>
      <c r="DN399" s="398" t="e">
        <f>#REF!-DM399</f>
        <v>#REF!</v>
      </c>
    </row>
    <row r="400" spans="1:118" ht="24.75" customHeight="1" hidden="1">
      <c r="A400" s="392" t="s">
        <v>52</v>
      </c>
      <c r="B400" s="393" t="s">
        <v>149</v>
      </c>
      <c r="DK400" s="397" t="e">
        <f>'03'!#REF!+'04'!#REF!</f>
        <v>#REF!</v>
      </c>
      <c r="DL400" s="397" t="e">
        <f>#REF!-DK400</f>
        <v>#REF!</v>
      </c>
      <c r="DM400" s="397" t="e">
        <f>'07'!#REF!</f>
        <v>#REF!</v>
      </c>
      <c r="DN400" s="397" t="e">
        <f>#REF!-DM400</f>
        <v>#REF!</v>
      </c>
    </row>
    <row r="401" spans="1:118" ht="24.75" customHeight="1" hidden="1">
      <c r="A401" s="441" t="s">
        <v>75</v>
      </c>
      <c r="B401" s="458" t="s">
        <v>211</v>
      </c>
      <c r="DK401" s="411"/>
      <c r="DL401" s="459"/>
      <c r="DM401" s="459"/>
      <c r="DN401" s="459"/>
    </row>
    <row r="402" spans="1:118" ht="17.25" hidden="1">
      <c r="A402" s="1558" t="s">
        <v>494</v>
      </c>
      <c r="B402" s="1558"/>
      <c r="DK402" s="411"/>
      <c r="DL402" s="459"/>
      <c r="DM402" s="459"/>
      <c r="DN402" s="459"/>
    </row>
    <row r="403" spans="1:118" ht="17.25" hidden="1">
      <c r="A403" s="1552" t="s">
        <v>495</v>
      </c>
      <c r="B403" s="1552"/>
      <c r="DK403" s="411"/>
      <c r="DL403" s="459"/>
      <c r="DM403" s="459"/>
      <c r="DN403" s="459"/>
    </row>
    <row r="404" spans="1:118" ht="18.75" customHeight="1" hidden="1">
      <c r="A404" s="448"/>
      <c r="B404" s="460" t="s">
        <v>502</v>
      </c>
      <c r="DK404" s="451"/>
      <c r="DL404" s="451"/>
      <c r="DM404" s="451"/>
      <c r="DN404" s="451"/>
    </row>
    <row r="405" spans="1:118" ht="18.75" customHeight="1" hidden="1">
      <c r="A405" s="1551" t="s">
        <v>4</v>
      </c>
      <c r="B405" s="1551"/>
      <c r="C405" s="1551"/>
      <c r="D405" s="1551"/>
      <c r="E405" s="1551"/>
      <c r="F405" s="1551"/>
      <c r="G405" s="1551"/>
      <c r="H405" s="1551"/>
      <c r="I405" s="1551"/>
      <c r="J405" s="1551"/>
      <c r="K405" s="1551"/>
      <c r="L405" s="1551"/>
      <c r="M405" s="1551"/>
      <c r="N405" s="1551"/>
      <c r="O405" s="1551"/>
      <c r="P405" s="1551"/>
      <c r="Q405" s="1551"/>
      <c r="R405" s="1551"/>
      <c r="S405" s="1551"/>
      <c r="T405" s="1551"/>
      <c r="U405" s="1551"/>
      <c r="V405" s="1551"/>
      <c r="W405" s="1551"/>
      <c r="X405" s="1551"/>
      <c r="Y405" s="1551"/>
      <c r="Z405" s="1551"/>
      <c r="AA405" s="1551"/>
      <c r="AB405" s="1551"/>
      <c r="AC405" s="1551"/>
      <c r="AD405" s="1551"/>
      <c r="AE405" s="1551"/>
      <c r="AF405" s="1551"/>
      <c r="AG405" s="1551"/>
      <c r="AH405" s="1551"/>
      <c r="AI405" s="1551"/>
      <c r="AJ405" s="1551"/>
      <c r="AK405" s="1551"/>
      <c r="AL405" s="1551"/>
      <c r="AM405" s="1551"/>
      <c r="AN405" s="1551"/>
      <c r="AO405" s="1551"/>
      <c r="AP405" s="1551"/>
      <c r="AQ405" s="1551"/>
      <c r="AR405" s="1551"/>
      <c r="AS405" s="1551"/>
      <c r="AT405" s="1551"/>
      <c r="AU405" s="1551"/>
      <c r="AV405" s="1551"/>
      <c r="AW405" s="1551"/>
      <c r="AX405" s="1551"/>
      <c r="AY405" s="1551"/>
      <c r="AZ405" s="1551"/>
      <c r="BA405" s="1551"/>
      <c r="BB405" s="1551"/>
      <c r="BC405" s="1551"/>
      <c r="BD405" s="1551"/>
      <c r="BE405" s="1551"/>
      <c r="BF405" s="1551"/>
      <c r="BG405" s="1551"/>
      <c r="BH405" s="1551"/>
      <c r="BI405" s="1551"/>
      <c r="BJ405" s="1551"/>
      <c r="BK405" s="1551"/>
      <c r="BL405" s="1551"/>
      <c r="BM405" s="1551"/>
      <c r="BN405" s="1551"/>
      <c r="BO405" s="1551"/>
      <c r="BP405" s="1551"/>
      <c r="BQ405" s="1551"/>
      <c r="BR405" s="1551"/>
      <c r="BS405" s="1551"/>
      <c r="BT405" s="1551"/>
      <c r="BU405" s="1551"/>
      <c r="BV405" s="1551"/>
      <c r="BW405" s="1551"/>
      <c r="BX405" s="1551"/>
      <c r="BY405" s="1551"/>
      <c r="BZ405" s="1551"/>
      <c r="CA405" s="1551"/>
      <c r="CB405" s="1551"/>
      <c r="CC405" s="1551"/>
      <c r="CD405" s="1551"/>
      <c r="CE405" s="1551"/>
      <c r="CF405" s="1551"/>
      <c r="CG405" s="1551"/>
      <c r="CH405" s="1551"/>
      <c r="CI405" s="1551"/>
      <c r="CJ405" s="1551"/>
      <c r="CK405" s="1551"/>
      <c r="CL405" s="1551"/>
      <c r="CM405" s="1551"/>
      <c r="CN405" s="1551"/>
      <c r="CO405" s="1551"/>
      <c r="CP405" s="1551"/>
      <c r="CQ405" s="1551"/>
      <c r="CR405" s="1551"/>
      <c r="CS405" s="1551"/>
      <c r="CT405" s="1551"/>
      <c r="CU405" s="1551"/>
      <c r="CV405" s="1551"/>
      <c r="CW405" s="1551"/>
      <c r="CX405" s="1551"/>
      <c r="CY405" s="1551"/>
      <c r="CZ405" s="1551"/>
      <c r="DA405" s="1551"/>
      <c r="DB405" s="1551"/>
      <c r="DC405" s="1551"/>
      <c r="DD405" s="1551"/>
      <c r="DE405" s="1551"/>
      <c r="DF405" s="1551"/>
      <c r="DG405" s="1551"/>
      <c r="DH405" s="1551"/>
      <c r="DI405" s="1551"/>
      <c r="DJ405" s="1551"/>
      <c r="DK405" s="451"/>
      <c r="DL405" s="451"/>
      <c r="DM405" s="451"/>
      <c r="DN405" s="451"/>
    </row>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spans="1:115" ht="16.5" customHeight="1" hidden="1">
      <c r="A422" s="1559" t="s">
        <v>32</v>
      </c>
      <c r="B422" s="1560"/>
      <c r="DK422" s="451"/>
    </row>
    <row r="423" spans="1:115" ht="16.5" customHeight="1" hidden="1">
      <c r="A423" s="1508" t="s">
        <v>338</v>
      </c>
      <c r="B423" s="1508"/>
      <c r="C423" s="1508"/>
      <c r="D423" s="1508"/>
      <c r="E423" s="1508"/>
      <c r="F423" s="1508"/>
      <c r="G423" s="1508"/>
      <c r="H423" s="1508"/>
      <c r="I423" s="1508"/>
      <c r="J423" s="1508"/>
      <c r="K423" s="1508"/>
      <c r="L423" s="1508"/>
      <c r="M423" s="1508"/>
      <c r="N423" s="1508"/>
      <c r="O423" s="1508"/>
      <c r="P423" s="1508"/>
      <c r="Q423" s="1508"/>
      <c r="R423" s="1508"/>
      <c r="S423" s="1508"/>
      <c r="T423" s="1508"/>
      <c r="U423" s="1508"/>
      <c r="V423" s="1508"/>
      <c r="W423" s="1508"/>
      <c r="X423" s="1508"/>
      <c r="Y423" s="1508"/>
      <c r="Z423" s="1508"/>
      <c r="AA423" s="1508"/>
      <c r="AB423" s="1508"/>
      <c r="AC423" s="1508"/>
      <c r="AD423" s="1508"/>
      <c r="AE423" s="1508"/>
      <c r="AF423" s="1508"/>
      <c r="AG423" s="1508"/>
      <c r="AH423" s="1508"/>
      <c r="AI423" s="1508"/>
      <c r="AJ423" s="1508"/>
      <c r="AK423" s="1508"/>
      <c r="AL423" s="1508"/>
      <c r="AM423" s="1508"/>
      <c r="AN423" s="1508"/>
      <c r="AO423" s="1508"/>
      <c r="AP423" s="1508"/>
      <c r="AQ423" s="1508"/>
      <c r="AR423" s="1508"/>
      <c r="AS423" s="1508"/>
      <c r="AT423" s="1508"/>
      <c r="AU423" s="1508"/>
      <c r="AV423" s="1508"/>
      <c r="AW423" s="1508"/>
      <c r="AX423" s="1508"/>
      <c r="AY423" s="1508"/>
      <c r="AZ423" s="1508"/>
      <c r="BA423" s="1508"/>
      <c r="BB423" s="1508"/>
      <c r="BC423" s="1508"/>
      <c r="BD423" s="1508"/>
      <c r="BE423" s="1508"/>
      <c r="BF423" s="1508"/>
      <c r="BG423" s="1508"/>
      <c r="BH423" s="1508"/>
      <c r="BI423" s="1508"/>
      <c r="BJ423" s="1508"/>
      <c r="BK423" s="1508"/>
      <c r="BL423" s="1508"/>
      <c r="BM423" s="1508"/>
      <c r="BN423" s="1508"/>
      <c r="BO423" s="1508"/>
      <c r="BP423" s="1508"/>
      <c r="BQ423" s="1508"/>
      <c r="BR423" s="1508"/>
      <c r="BS423" s="1508"/>
      <c r="BT423" s="1508"/>
      <c r="BU423" s="1508"/>
      <c r="BV423" s="1508"/>
      <c r="BW423" s="1508"/>
      <c r="BX423" s="1508"/>
      <c r="BY423" s="1508"/>
      <c r="BZ423" s="1508"/>
      <c r="CA423" s="1508"/>
      <c r="CB423" s="1508"/>
      <c r="CC423" s="1508"/>
      <c r="CD423" s="1508"/>
      <c r="CE423" s="1508"/>
      <c r="CF423" s="1508"/>
      <c r="CG423" s="1508"/>
      <c r="CH423" s="1508"/>
      <c r="CI423" s="1508"/>
      <c r="CJ423" s="1508"/>
      <c r="CK423" s="1508"/>
      <c r="CL423" s="1508"/>
      <c r="CM423" s="1508"/>
      <c r="CN423" s="1508"/>
      <c r="CO423" s="1508"/>
      <c r="CP423" s="1508"/>
      <c r="CQ423" s="1508"/>
      <c r="CR423" s="1508"/>
      <c r="CS423" s="1508"/>
      <c r="CT423" s="1508"/>
      <c r="CU423" s="1508"/>
      <c r="CV423" s="1508"/>
      <c r="CW423" s="1508"/>
      <c r="CX423" s="1508"/>
      <c r="CY423" s="1508"/>
      <c r="CZ423" s="1508"/>
      <c r="DA423" s="1508"/>
      <c r="DB423" s="1508"/>
      <c r="DC423" s="1508"/>
      <c r="DD423" s="1508"/>
      <c r="DE423" s="1508"/>
      <c r="DF423" s="1508"/>
      <c r="DG423" s="1508"/>
      <c r="DH423" s="1508"/>
      <c r="DI423" s="1508"/>
      <c r="DJ423" s="1508"/>
      <c r="DK423" s="448"/>
    </row>
    <row r="424" spans="1:115" ht="16.5" customHeight="1" hidden="1">
      <c r="A424" s="1508" t="s">
        <v>339</v>
      </c>
      <c r="B424" s="1508"/>
      <c r="DK424" s="451"/>
    </row>
    <row r="425" spans="1:115" ht="15.75" customHeight="1" hidden="1">
      <c r="A425" s="420" t="s">
        <v>118</v>
      </c>
      <c r="B425" s="420"/>
      <c r="DK425" s="448"/>
    </row>
    <row r="426" spans="1:115" ht="15.75" customHeight="1" hidden="1">
      <c r="A426" s="452"/>
      <c r="B426" s="452" t="s">
        <v>93</v>
      </c>
      <c r="DK426" s="448"/>
    </row>
    <row r="427" spans="1:115" ht="15.75" customHeight="1" hidden="1">
      <c r="A427" s="1135" t="s">
        <v>70</v>
      </c>
      <c r="B427" s="1136"/>
      <c r="DK427" s="451"/>
    </row>
    <row r="428" spans="1:115" ht="15.75" customHeight="1" hidden="1">
      <c r="A428" s="1137"/>
      <c r="B428" s="1138"/>
      <c r="DK428" s="448"/>
    </row>
    <row r="429" spans="1:115" ht="15.75" customHeight="1" hidden="1">
      <c r="A429" s="1137"/>
      <c r="B429" s="1138"/>
      <c r="DK429" s="448"/>
    </row>
    <row r="430" spans="1:118" ht="15.75" customHeight="1" hidden="1">
      <c r="A430" s="1553"/>
      <c r="B430" s="1554"/>
      <c r="DK430" s="1561" t="s">
        <v>496</v>
      </c>
      <c r="DL430" s="1561"/>
      <c r="DM430" s="1561"/>
      <c r="DN430" s="1561"/>
    </row>
    <row r="431" spans="1:118" ht="15" hidden="1">
      <c r="A431" s="1556" t="s">
        <v>6</v>
      </c>
      <c r="B431" s="1557"/>
      <c r="DK431" s="453" t="s">
        <v>497</v>
      </c>
      <c r="DL431" s="454" t="s">
        <v>500</v>
      </c>
      <c r="DM431" s="454" t="s">
        <v>498</v>
      </c>
      <c r="DN431" s="454" t="s">
        <v>499</v>
      </c>
    </row>
    <row r="432" spans="1:118" ht="24.75" customHeight="1" hidden="1">
      <c r="A432" s="412" t="s">
        <v>0</v>
      </c>
      <c r="B432" s="413" t="s">
        <v>129</v>
      </c>
      <c r="DK432" s="397" t="e">
        <f>'03'!#REF!+'04'!#REF!</f>
        <v>#REF!</v>
      </c>
      <c r="DL432" s="397" t="e">
        <f>#REF!-DK432</f>
        <v>#REF!</v>
      </c>
      <c r="DM432" s="397" t="e">
        <f>'07'!#REF!</f>
        <v>#REF!</v>
      </c>
      <c r="DN432" s="397" t="e">
        <f>#REF!-DM432</f>
        <v>#REF!</v>
      </c>
    </row>
    <row r="433" spans="1:118" ht="24.75" customHeight="1" hidden="1">
      <c r="A433" s="415">
        <v>1</v>
      </c>
      <c r="B433" s="416" t="s">
        <v>130</v>
      </c>
      <c r="DK433" s="398" t="e">
        <f>'03'!#REF!+'04'!#REF!</f>
        <v>#REF!</v>
      </c>
      <c r="DL433" s="398" t="e">
        <f>#REF!-DK433</f>
        <v>#REF!</v>
      </c>
      <c r="DM433" s="398" t="e">
        <f>'07'!#REF!</f>
        <v>#REF!</v>
      </c>
      <c r="DN433" s="398" t="e">
        <f>#REF!-DM433</f>
        <v>#REF!</v>
      </c>
    </row>
    <row r="434" spans="1:118" ht="24.75" customHeight="1" hidden="1">
      <c r="A434" s="415">
        <v>2</v>
      </c>
      <c r="B434" s="416" t="s">
        <v>131</v>
      </c>
      <c r="DK434" s="398" t="e">
        <f>'03'!#REF!+'04'!#REF!</f>
        <v>#REF!</v>
      </c>
      <c r="DL434" s="398" t="e">
        <f>#REF!-DK434</f>
        <v>#REF!</v>
      </c>
      <c r="DM434" s="398" t="e">
        <f>'07'!#REF!</f>
        <v>#REF!</v>
      </c>
      <c r="DN434" s="398" t="e">
        <f>#REF!-DM434</f>
        <v>#REF!</v>
      </c>
    </row>
    <row r="435" spans="1:118" ht="24.75" customHeight="1" hidden="1">
      <c r="A435" s="392" t="s">
        <v>1</v>
      </c>
      <c r="B435" s="393" t="s">
        <v>132</v>
      </c>
      <c r="DK435" s="398" t="e">
        <f>'03'!#REF!+'04'!#REF!</f>
        <v>#REF!</v>
      </c>
      <c r="DL435" s="398" t="e">
        <f>#REF!-DK435</f>
        <v>#REF!</v>
      </c>
      <c r="DM435" s="398" t="e">
        <f>'07'!#REF!</f>
        <v>#REF!</v>
      </c>
      <c r="DN435" s="398" t="e">
        <f>#REF!-DM435</f>
        <v>#REF!</v>
      </c>
    </row>
    <row r="436" spans="1:118" ht="24.75" customHeight="1" hidden="1">
      <c r="A436" s="392" t="s">
        <v>9</v>
      </c>
      <c r="B436" s="393" t="s">
        <v>133</v>
      </c>
      <c r="DK436" s="398" t="e">
        <f>'03'!#REF!+'04'!#REF!</f>
        <v>#REF!</v>
      </c>
      <c r="DL436" s="398" t="e">
        <f>#REF!-DK436</f>
        <v>#REF!</v>
      </c>
      <c r="DM436" s="398" t="e">
        <f>'07'!#REF!</f>
        <v>#REF!</v>
      </c>
      <c r="DN436" s="398" t="e">
        <f>#REF!-DM436</f>
        <v>#REF!</v>
      </c>
    </row>
    <row r="437" spans="1:118" ht="24.75" customHeight="1" hidden="1">
      <c r="A437" s="392" t="s">
        <v>134</v>
      </c>
      <c r="B437" s="393" t="s">
        <v>135</v>
      </c>
      <c r="DK437" s="397" t="e">
        <f>'03'!#REF!+'04'!#REF!</f>
        <v>#REF!</v>
      </c>
      <c r="DL437" s="397" t="e">
        <f>#REF!-DK437</f>
        <v>#REF!</v>
      </c>
      <c r="DM437" s="397" t="e">
        <f>'07'!#REF!</f>
        <v>#REF!</v>
      </c>
      <c r="DN437" s="397" t="e">
        <f>#REF!-DM437</f>
        <v>#REF!</v>
      </c>
    </row>
    <row r="438" spans="1:118" ht="24.75" customHeight="1" hidden="1">
      <c r="A438" s="392" t="s">
        <v>51</v>
      </c>
      <c r="B438" s="417" t="s">
        <v>136</v>
      </c>
      <c r="DK438" s="397" t="e">
        <f>'03'!#REF!+'04'!#REF!</f>
        <v>#REF!</v>
      </c>
      <c r="DL438" s="397" t="e">
        <f>#REF!-DK438</f>
        <v>#REF!</v>
      </c>
      <c r="DM438" s="397" t="e">
        <f>'07'!#REF!</f>
        <v>#REF!</v>
      </c>
      <c r="DN438" s="397" t="e">
        <f>#REF!-DM438</f>
        <v>#REF!</v>
      </c>
    </row>
    <row r="439" spans="1:118" ht="24.75" customHeight="1" hidden="1">
      <c r="A439" s="415" t="s">
        <v>53</v>
      </c>
      <c r="B439" s="416" t="s">
        <v>137</v>
      </c>
      <c r="DK439" s="398" t="e">
        <f>'03'!#REF!+'04'!#REF!</f>
        <v>#REF!</v>
      </c>
      <c r="DL439" s="398" t="e">
        <f>#REF!-DK439</f>
        <v>#REF!</v>
      </c>
      <c r="DM439" s="398" t="e">
        <f>'07'!#REF!</f>
        <v>#REF!</v>
      </c>
      <c r="DN439" s="398" t="e">
        <f>#REF!-DM439</f>
        <v>#REF!</v>
      </c>
    </row>
    <row r="440" spans="1:118" ht="24.75" customHeight="1" hidden="1">
      <c r="A440" s="415" t="s">
        <v>54</v>
      </c>
      <c r="B440" s="416" t="s">
        <v>138</v>
      </c>
      <c r="DK440" s="398" t="e">
        <f>'03'!#REF!+'04'!#REF!</f>
        <v>#REF!</v>
      </c>
      <c r="DL440" s="398" t="e">
        <f>#REF!-DK440</f>
        <v>#REF!</v>
      </c>
      <c r="DM440" s="398" t="e">
        <f>'07'!#REF!</f>
        <v>#REF!</v>
      </c>
      <c r="DN440" s="398" t="e">
        <f>#REF!-DM440</f>
        <v>#REF!</v>
      </c>
    </row>
    <row r="441" spans="1:118" ht="24.75" customHeight="1" hidden="1">
      <c r="A441" s="415" t="s">
        <v>139</v>
      </c>
      <c r="B441" s="416" t="s">
        <v>199</v>
      </c>
      <c r="DK441" s="398" t="e">
        <f>'03'!#REF!</f>
        <v>#REF!</v>
      </c>
      <c r="DL441" s="398" t="e">
        <f>#REF!-DK441</f>
        <v>#REF!</v>
      </c>
      <c r="DM441" s="398" t="e">
        <f>'07'!#REF!</f>
        <v>#REF!</v>
      </c>
      <c r="DN441" s="398" t="e">
        <f>#REF!-DM441</f>
        <v>#REF!</v>
      </c>
    </row>
    <row r="442" spans="1:118" ht="24.75" customHeight="1" hidden="1">
      <c r="A442" s="415" t="s">
        <v>141</v>
      </c>
      <c r="B442" s="416" t="s">
        <v>140</v>
      </c>
      <c r="DK442" s="398" t="e">
        <f>'03'!#REF!+'04'!#REF!</f>
        <v>#REF!</v>
      </c>
      <c r="DL442" s="398" t="e">
        <f>#REF!-DK442</f>
        <v>#REF!</v>
      </c>
      <c r="DM442" s="398" t="e">
        <f>'07'!#REF!</f>
        <v>#REF!</v>
      </c>
      <c r="DN442" s="398" t="e">
        <f>#REF!-DM442</f>
        <v>#REF!</v>
      </c>
    </row>
    <row r="443" spans="1:118" ht="24.75" customHeight="1" hidden="1">
      <c r="A443" s="415" t="s">
        <v>143</v>
      </c>
      <c r="B443" s="416" t="s">
        <v>142</v>
      </c>
      <c r="DK443" s="398" t="e">
        <f>'03'!#REF!+'04'!#REF!</f>
        <v>#REF!</v>
      </c>
      <c r="DL443" s="398" t="e">
        <f>#REF!-DK443</f>
        <v>#REF!</v>
      </c>
      <c r="DM443" s="398" t="e">
        <f>'07'!#REF!</f>
        <v>#REF!</v>
      </c>
      <c r="DN443" s="398" t="e">
        <f>#REF!-DM443</f>
        <v>#REF!</v>
      </c>
    </row>
    <row r="444" spans="1:118" ht="24.75" customHeight="1" hidden="1">
      <c r="A444" s="415" t="s">
        <v>145</v>
      </c>
      <c r="B444" s="416" t="s">
        <v>144</v>
      </c>
      <c r="DK444" s="398" t="e">
        <f>'03'!#REF!+'04'!#REF!</f>
        <v>#REF!</v>
      </c>
      <c r="DL444" s="398" t="e">
        <f>#REF!-DK444</f>
        <v>#REF!</v>
      </c>
      <c r="DM444" s="398" t="e">
        <f>'07'!#REF!</f>
        <v>#REF!</v>
      </c>
      <c r="DN444" s="398" t="e">
        <f>#REF!-DM444</f>
        <v>#REF!</v>
      </c>
    </row>
    <row r="445" spans="1:118" ht="24.75" customHeight="1" hidden="1">
      <c r="A445" s="415" t="s">
        <v>147</v>
      </c>
      <c r="B445" s="418" t="s">
        <v>146</v>
      </c>
      <c r="DK445" s="398" t="e">
        <f>'03'!#REF!+'04'!#REF!</f>
        <v>#REF!</v>
      </c>
      <c r="DL445" s="398" t="e">
        <f>#REF!-DK445</f>
        <v>#REF!</v>
      </c>
      <c r="DM445" s="398" t="e">
        <f>'07'!#REF!</f>
        <v>#REF!</v>
      </c>
      <c r="DN445" s="398" t="e">
        <f>#REF!-DM445</f>
        <v>#REF!</v>
      </c>
    </row>
    <row r="446" spans="1:118" ht="24.75" customHeight="1" hidden="1">
      <c r="A446" s="415" t="s">
        <v>183</v>
      </c>
      <c r="B446" s="416" t="s">
        <v>148</v>
      </c>
      <c r="DK446" s="398" t="e">
        <f>'03'!#REF!+'04'!#REF!</f>
        <v>#REF!</v>
      </c>
      <c r="DL446" s="398" t="e">
        <f>#REF!-DK446</f>
        <v>#REF!</v>
      </c>
      <c r="DM446" s="398" t="e">
        <f>'07'!#REF!</f>
        <v>#REF!</v>
      </c>
      <c r="DN446" s="398" t="e">
        <f>#REF!-DM446</f>
        <v>#REF!</v>
      </c>
    </row>
    <row r="447" spans="1:118" ht="24.75" customHeight="1" hidden="1">
      <c r="A447" s="392" t="s">
        <v>52</v>
      </c>
      <c r="B447" s="393" t="s">
        <v>149</v>
      </c>
      <c r="DK447" s="397" t="e">
        <f>'03'!#REF!+'04'!#REF!</f>
        <v>#REF!</v>
      </c>
      <c r="DL447" s="397" t="e">
        <f>#REF!-DK447</f>
        <v>#REF!</v>
      </c>
      <c r="DM447" s="397" t="e">
        <f>'07'!#REF!</f>
        <v>#REF!</v>
      </c>
      <c r="DN447" s="397" t="e">
        <f>#REF!-DM447</f>
        <v>#REF!</v>
      </c>
    </row>
    <row r="448" spans="1:118" ht="24.75" customHeight="1" hidden="1">
      <c r="A448" s="441" t="s">
        <v>75</v>
      </c>
      <c r="B448" s="458" t="s">
        <v>211</v>
      </c>
      <c r="DK448" s="411"/>
      <c r="DL448" s="459"/>
      <c r="DM448" s="459"/>
      <c r="DN448" s="459"/>
    </row>
    <row r="449" spans="1:118" ht="17.25" hidden="1">
      <c r="A449" s="1558" t="s">
        <v>494</v>
      </c>
      <c r="B449" s="1558"/>
      <c r="DK449" s="411"/>
      <c r="DL449" s="459"/>
      <c r="DM449" s="459"/>
      <c r="DN449" s="459"/>
    </row>
    <row r="450" spans="1:118" ht="17.25" hidden="1">
      <c r="A450" s="1552" t="s">
        <v>495</v>
      </c>
      <c r="B450" s="1552"/>
      <c r="DK450" s="411"/>
      <c r="DL450" s="459"/>
      <c r="DM450" s="459"/>
      <c r="DN450" s="459"/>
    </row>
    <row r="451" spans="1:118" ht="18.75" customHeight="1" hidden="1">
      <c r="A451" s="448"/>
      <c r="B451" s="460" t="s">
        <v>502</v>
      </c>
      <c r="DK451" s="451"/>
      <c r="DL451" s="451"/>
      <c r="DM451" s="451"/>
      <c r="DN451" s="451"/>
    </row>
    <row r="452" spans="1:118" ht="18.75" customHeight="1" hidden="1">
      <c r="A452" s="1551" t="s">
        <v>4</v>
      </c>
      <c r="B452" s="1551"/>
      <c r="C452" s="1551"/>
      <c r="D452" s="1551"/>
      <c r="E452" s="1551"/>
      <c r="F452" s="1551"/>
      <c r="G452" s="1551"/>
      <c r="H452" s="1551"/>
      <c r="I452" s="1551"/>
      <c r="J452" s="1551"/>
      <c r="K452" s="1551"/>
      <c r="L452" s="1551"/>
      <c r="M452" s="1551"/>
      <c r="N452" s="1551"/>
      <c r="O452" s="1551"/>
      <c r="P452" s="1551"/>
      <c r="Q452" s="1551"/>
      <c r="R452" s="1551"/>
      <c r="S452" s="1551"/>
      <c r="T452" s="1551"/>
      <c r="U452" s="1551"/>
      <c r="V452" s="1551"/>
      <c r="W452" s="1551"/>
      <c r="X452" s="1551"/>
      <c r="Y452" s="1551"/>
      <c r="Z452" s="1551"/>
      <c r="AA452" s="1551"/>
      <c r="AB452" s="1551"/>
      <c r="AC452" s="1551"/>
      <c r="AD452" s="1551"/>
      <c r="AE452" s="1551"/>
      <c r="AF452" s="1551"/>
      <c r="AG452" s="1551"/>
      <c r="AH452" s="1551"/>
      <c r="AI452" s="1551"/>
      <c r="AJ452" s="1551"/>
      <c r="AK452" s="1551"/>
      <c r="AL452" s="1551"/>
      <c r="AM452" s="1551"/>
      <c r="AN452" s="1551"/>
      <c r="AO452" s="1551"/>
      <c r="AP452" s="1551"/>
      <c r="AQ452" s="1551"/>
      <c r="AR452" s="1551"/>
      <c r="AS452" s="1551"/>
      <c r="AT452" s="1551"/>
      <c r="AU452" s="1551"/>
      <c r="AV452" s="1551"/>
      <c r="AW452" s="1551"/>
      <c r="AX452" s="1551"/>
      <c r="AY452" s="1551"/>
      <c r="AZ452" s="1551"/>
      <c r="BA452" s="1551"/>
      <c r="BB452" s="1551"/>
      <c r="BC452" s="1551"/>
      <c r="BD452" s="1551"/>
      <c r="BE452" s="1551"/>
      <c r="BF452" s="1551"/>
      <c r="BG452" s="1551"/>
      <c r="BH452" s="1551"/>
      <c r="BI452" s="1551"/>
      <c r="BJ452" s="1551"/>
      <c r="BK452" s="1551"/>
      <c r="BL452" s="1551"/>
      <c r="BM452" s="1551"/>
      <c r="BN452" s="1551"/>
      <c r="BO452" s="1551"/>
      <c r="BP452" s="1551"/>
      <c r="BQ452" s="1551"/>
      <c r="BR452" s="1551"/>
      <c r="BS452" s="1551"/>
      <c r="BT452" s="1551"/>
      <c r="BU452" s="1551"/>
      <c r="BV452" s="1551"/>
      <c r="BW452" s="1551"/>
      <c r="BX452" s="1551"/>
      <c r="BY452" s="1551"/>
      <c r="BZ452" s="1551"/>
      <c r="CA452" s="1551"/>
      <c r="CB452" s="1551"/>
      <c r="CC452" s="1551"/>
      <c r="CD452" s="1551"/>
      <c r="CE452" s="1551"/>
      <c r="CF452" s="1551"/>
      <c r="CG452" s="1551"/>
      <c r="CH452" s="1551"/>
      <c r="CI452" s="1551"/>
      <c r="CJ452" s="1551"/>
      <c r="CK452" s="1551"/>
      <c r="CL452" s="1551"/>
      <c r="CM452" s="1551"/>
      <c r="CN452" s="1551"/>
      <c r="CO452" s="1551"/>
      <c r="CP452" s="1551"/>
      <c r="CQ452" s="1551"/>
      <c r="CR452" s="1551"/>
      <c r="CS452" s="1551"/>
      <c r="CT452" s="1551"/>
      <c r="CU452" s="1551"/>
      <c r="CV452" s="1551"/>
      <c r="CW452" s="1551"/>
      <c r="CX452" s="1551"/>
      <c r="CY452" s="1551"/>
      <c r="CZ452" s="1551"/>
      <c r="DA452" s="1551"/>
      <c r="DB452" s="1551"/>
      <c r="DC452" s="1551"/>
      <c r="DD452" s="1551"/>
      <c r="DE452" s="1551"/>
      <c r="DF452" s="1551"/>
      <c r="DG452" s="1551"/>
      <c r="DH452" s="1551"/>
      <c r="DI452" s="1551"/>
      <c r="DJ452" s="1551"/>
      <c r="DK452" s="451"/>
      <c r="DL452" s="451"/>
      <c r="DM452" s="451"/>
      <c r="DN452" s="451"/>
    </row>
    <row r="453" ht="15" hidden="1"/>
    <row r="454" ht="15" hidden="1"/>
    <row r="455" ht="15" hidden="1"/>
    <row r="456" ht="15" hidden="1"/>
    <row r="457" ht="15" hidden="1"/>
    <row r="458" ht="15" hidden="1"/>
    <row r="459" ht="15" hidden="1"/>
    <row r="460" ht="15" hidden="1"/>
    <row r="461" ht="15" hidden="1"/>
    <row r="462" ht="15" hidden="1"/>
    <row r="463" ht="15" hidden="1"/>
    <row r="464" spans="1:115" ht="16.5" customHeight="1" hidden="1">
      <c r="A464" s="1559" t="s">
        <v>32</v>
      </c>
      <c r="B464" s="1560"/>
      <c r="DK464" s="451"/>
    </row>
    <row r="465" spans="1:115" ht="16.5" customHeight="1" hidden="1">
      <c r="A465" s="1508" t="s">
        <v>338</v>
      </c>
      <c r="B465" s="1508"/>
      <c r="C465" s="1508"/>
      <c r="D465" s="1508"/>
      <c r="E465" s="1508"/>
      <c r="F465" s="1508"/>
      <c r="G465" s="1508"/>
      <c r="H465" s="1508"/>
      <c r="I465" s="1508"/>
      <c r="J465" s="1508"/>
      <c r="K465" s="1508"/>
      <c r="L465" s="1508"/>
      <c r="M465" s="1508"/>
      <c r="N465" s="1508"/>
      <c r="O465" s="1508"/>
      <c r="P465" s="1508"/>
      <c r="Q465" s="1508"/>
      <c r="R465" s="1508"/>
      <c r="S465" s="1508"/>
      <c r="T465" s="1508"/>
      <c r="U465" s="1508"/>
      <c r="V465" s="1508"/>
      <c r="W465" s="1508"/>
      <c r="X465" s="1508"/>
      <c r="Y465" s="1508"/>
      <c r="Z465" s="1508"/>
      <c r="AA465" s="1508"/>
      <c r="AB465" s="1508"/>
      <c r="AC465" s="1508"/>
      <c r="AD465" s="1508"/>
      <c r="AE465" s="1508"/>
      <c r="AF465" s="1508"/>
      <c r="AG465" s="1508"/>
      <c r="AH465" s="1508"/>
      <c r="AI465" s="1508"/>
      <c r="AJ465" s="1508"/>
      <c r="AK465" s="1508"/>
      <c r="AL465" s="1508"/>
      <c r="AM465" s="1508"/>
      <c r="AN465" s="1508"/>
      <c r="AO465" s="1508"/>
      <c r="AP465" s="1508"/>
      <c r="AQ465" s="1508"/>
      <c r="AR465" s="1508"/>
      <c r="AS465" s="1508"/>
      <c r="AT465" s="1508"/>
      <c r="AU465" s="1508"/>
      <c r="AV465" s="1508"/>
      <c r="AW465" s="1508"/>
      <c r="AX465" s="1508"/>
      <c r="AY465" s="1508"/>
      <c r="AZ465" s="1508"/>
      <c r="BA465" s="1508"/>
      <c r="BB465" s="1508"/>
      <c r="BC465" s="1508"/>
      <c r="BD465" s="1508"/>
      <c r="BE465" s="1508"/>
      <c r="BF465" s="1508"/>
      <c r="BG465" s="1508"/>
      <c r="BH465" s="1508"/>
      <c r="BI465" s="1508"/>
      <c r="BJ465" s="1508"/>
      <c r="BK465" s="1508"/>
      <c r="BL465" s="1508"/>
      <c r="BM465" s="1508"/>
      <c r="BN465" s="1508"/>
      <c r="BO465" s="1508"/>
      <c r="BP465" s="1508"/>
      <c r="BQ465" s="1508"/>
      <c r="BR465" s="1508"/>
      <c r="BS465" s="1508"/>
      <c r="BT465" s="1508"/>
      <c r="BU465" s="1508"/>
      <c r="BV465" s="1508"/>
      <c r="BW465" s="1508"/>
      <c r="BX465" s="1508"/>
      <c r="BY465" s="1508"/>
      <c r="BZ465" s="1508"/>
      <c r="CA465" s="1508"/>
      <c r="CB465" s="1508"/>
      <c r="CC465" s="1508"/>
      <c r="CD465" s="1508"/>
      <c r="CE465" s="1508"/>
      <c r="CF465" s="1508"/>
      <c r="CG465" s="1508"/>
      <c r="CH465" s="1508"/>
      <c r="CI465" s="1508"/>
      <c r="CJ465" s="1508"/>
      <c r="CK465" s="1508"/>
      <c r="CL465" s="1508"/>
      <c r="CM465" s="1508"/>
      <c r="CN465" s="1508"/>
      <c r="CO465" s="1508"/>
      <c r="CP465" s="1508"/>
      <c r="CQ465" s="1508"/>
      <c r="CR465" s="1508"/>
      <c r="CS465" s="1508"/>
      <c r="CT465" s="1508"/>
      <c r="CU465" s="1508"/>
      <c r="CV465" s="1508"/>
      <c r="CW465" s="1508"/>
      <c r="CX465" s="1508"/>
      <c r="CY465" s="1508"/>
      <c r="CZ465" s="1508"/>
      <c r="DA465" s="1508"/>
      <c r="DB465" s="1508"/>
      <c r="DC465" s="1508"/>
      <c r="DD465" s="1508"/>
      <c r="DE465" s="1508"/>
      <c r="DF465" s="1508"/>
      <c r="DG465" s="1508"/>
      <c r="DH465" s="1508"/>
      <c r="DI465" s="1508"/>
      <c r="DJ465" s="1508"/>
      <c r="DK465" s="448"/>
    </row>
    <row r="466" spans="1:115" ht="16.5" customHeight="1" hidden="1">
      <c r="A466" s="1508" t="s">
        <v>339</v>
      </c>
      <c r="B466" s="1508"/>
      <c r="DK466" s="451"/>
    </row>
    <row r="467" spans="1:115" ht="15.75" customHeight="1" hidden="1">
      <c r="A467" s="420" t="s">
        <v>118</v>
      </c>
      <c r="B467" s="420"/>
      <c r="DK467" s="448"/>
    </row>
    <row r="468" spans="1:115" ht="15.75" customHeight="1" hidden="1">
      <c r="A468" s="452"/>
      <c r="B468" s="452" t="s">
        <v>93</v>
      </c>
      <c r="DK468" s="448"/>
    </row>
    <row r="469" spans="1:115" ht="15.75" customHeight="1" hidden="1">
      <c r="A469" s="1135" t="s">
        <v>70</v>
      </c>
      <c r="B469" s="1136"/>
      <c r="DK469" s="451"/>
    </row>
    <row r="470" spans="1:115" ht="15.75" customHeight="1" hidden="1">
      <c r="A470" s="1137"/>
      <c r="B470" s="1138"/>
      <c r="DK470" s="448"/>
    </row>
    <row r="471" spans="1:115" ht="15.75" customHeight="1" hidden="1">
      <c r="A471" s="1137"/>
      <c r="B471" s="1138"/>
      <c r="DK471" s="448"/>
    </row>
    <row r="472" spans="1:118" ht="15.75" customHeight="1" hidden="1">
      <c r="A472" s="1553"/>
      <c r="B472" s="1554"/>
      <c r="DK472" s="1561" t="s">
        <v>496</v>
      </c>
      <c r="DL472" s="1561"/>
      <c r="DM472" s="1561"/>
      <c r="DN472" s="1561"/>
    </row>
    <row r="473" spans="1:118" ht="15" hidden="1">
      <c r="A473" s="1556" t="s">
        <v>6</v>
      </c>
      <c r="B473" s="1557"/>
      <c r="DK473" s="453" t="s">
        <v>497</v>
      </c>
      <c r="DL473" s="454" t="s">
        <v>500</v>
      </c>
      <c r="DM473" s="454" t="s">
        <v>498</v>
      </c>
      <c r="DN473" s="454" t="s">
        <v>499</v>
      </c>
    </row>
    <row r="474" spans="1:118" ht="24.75" customHeight="1" hidden="1">
      <c r="A474" s="412" t="s">
        <v>0</v>
      </c>
      <c r="B474" s="413" t="s">
        <v>129</v>
      </c>
      <c r="DK474" s="397" t="e">
        <f>'03'!#REF!+'04'!#REF!</f>
        <v>#REF!</v>
      </c>
      <c r="DL474" s="397" t="e">
        <f>#REF!-DK474</f>
        <v>#REF!</v>
      </c>
      <c r="DM474" s="397" t="e">
        <f>'07'!#REF!</f>
        <v>#REF!</v>
      </c>
      <c r="DN474" s="397" t="e">
        <f>#REF!-DM474</f>
        <v>#REF!</v>
      </c>
    </row>
    <row r="475" spans="1:118" ht="24.75" customHeight="1" hidden="1">
      <c r="A475" s="415">
        <v>1</v>
      </c>
      <c r="B475" s="416" t="s">
        <v>130</v>
      </c>
      <c r="DK475" s="398" t="e">
        <f>'03'!#REF!+'04'!#REF!</f>
        <v>#REF!</v>
      </c>
      <c r="DL475" s="398" t="e">
        <f>#REF!-DK475</f>
        <v>#REF!</v>
      </c>
      <c r="DM475" s="398" t="e">
        <f>'07'!#REF!</f>
        <v>#REF!</v>
      </c>
      <c r="DN475" s="398" t="e">
        <f>#REF!-DM475</f>
        <v>#REF!</v>
      </c>
    </row>
    <row r="476" spans="1:118" ht="24.75" customHeight="1" hidden="1">
      <c r="A476" s="415">
        <v>2</v>
      </c>
      <c r="B476" s="416" t="s">
        <v>131</v>
      </c>
      <c r="DK476" s="398" t="e">
        <f>'03'!#REF!+'04'!#REF!</f>
        <v>#REF!</v>
      </c>
      <c r="DL476" s="398" t="e">
        <f>#REF!-DK476</f>
        <v>#REF!</v>
      </c>
      <c r="DM476" s="398" t="e">
        <f>'07'!#REF!</f>
        <v>#REF!</v>
      </c>
      <c r="DN476" s="398" t="e">
        <f>#REF!-DM476</f>
        <v>#REF!</v>
      </c>
    </row>
    <row r="477" spans="1:118" ht="24.75" customHeight="1" hidden="1">
      <c r="A477" s="392" t="s">
        <v>1</v>
      </c>
      <c r="B477" s="393" t="s">
        <v>132</v>
      </c>
      <c r="DK477" s="398" t="e">
        <f>'03'!#REF!+'04'!#REF!</f>
        <v>#REF!</v>
      </c>
      <c r="DL477" s="398" t="e">
        <f>#REF!-DK477</f>
        <v>#REF!</v>
      </c>
      <c r="DM477" s="398" t="e">
        <f>'07'!#REF!</f>
        <v>#REF!</v>
      </c>
      <c r="DN477" s="398" t="e">
        <f>#REF!-DM477</f>
        <v>#REF!</v>
      </c>
    </row>
    <row r="478" spans="1:118" ht="24.75" customHeight="1" hidden="1">
      <c r="A478" s="392" t="s">
        <v>9</v>
      </c>
      <c r="B478" s="393" t="s">
        <v>133</v>
      </c>
      <c r="DK478" s="398" t="e">
        <f>'03'!#REF!+'04'!#REF!</f>
        <v>#REF!</v>
      </c>
      <c r="DL478" s="398" t="e">
        <f>#REF!-DK478</f>
        <v>#REF!</v>
      </c>
      <c r="DM478" s="398" t="e">
        <f>'07'!#REF!</f>
        <v>#REF!</v>
      </c>
      <c r="DN478" s="398" t="e">
        <f>#REF!-DM478</f>
        <v>#REF!</v>
      </c>
    </row>
    <row r="479" spans="1:118" ht="24.75" customHeight="1" hidden="1">
      <c r="A479" s="392" t="s">
        <v>134</v>
      </c>
      <c r="B479" s="393" t="s">
        <v>135</v>
      </c>
      <c r="DK479" s="397" t="e">
        <f>'03'!#REF!+'04'!#REF!</f>
        <v>#REF!</v>
      </c>
      <c r="DL479" s="397" t="e">
        <f>#REF!-DK479</f>
        <v>#REF!</v>
      </c>
      <c r="DM479" s="397" t="e">
        <f>'07'!#REF!</f>
        <v>#REF!</v>
      </c>
      <c r="DN479" s="397" t="e">
        <f>#REF!-DM479</f>
        <v>#REF!</v>
      </c>
    </row>
    <row r="480" spans="1:118" ht="24.75" customHeight="1" hidden="1">
      <c r="A480" s="392" t="s">
        <v>51</v>
      </c>
      <c r="B480" s="417" t="s">
        <v>136</v>
      </c>
      <c r="DK480" s="397" t="e">
        <f>'03'!#REF!+'04'!#REF!</f>
        <v>#REF!</v>
      </c>
      <c r="DL480" s="397" t="e">
        <f>#REF!-DK480</f>
        <v>#REF!</v>
      </c>
      <c r="DM480" s="397" t="e">
        <f>'07'!#REF!</f>
        <v>#REF!</v>
      </c>
      <c r="DN480" s="397" t="e">
        <f>#REF!-DM480</f>
        <v>#REF!</v>
      </c>
    </row>
    <row r="481" spans="1:118" ht="24.75" customHeight="1" hidden="1">
      <c r="A481" s="415" t="s">
        <v>53</v>
      </c>
      <c r="B481" s="416" t="s">
        <v>137</v>
      </c>
      <c r="DK481" s="398" t="e">
        <f>'03'!#REF!+'04'!#REF!</f>
        <v>#REF!</v>
      </c>
      <c r="DL481" s="398" t="e">
        <f>#REF!-DK481</f>
        <v>#REF!</v>
      </c>
      <c r="DM481" s="398" t="e">
        <f>'07'!#REF!</f>
        <v>#REF!</v>
      </c>
      <c r="DN481" s="398" t="e">
        <f>#REF!-DM481</f>
        <v>#REF!</v>
      </c>
    </row>
    <row r="482" spans="1:118" ht="24.75" customHeight="1" hidden="1">
      <c r="A482" s="415" t="s">
        <v>54</v>
      </c>
      <c r="B482" s="416" t="s">
        <v>138</v>
      </c>
      <c r="DK482" s="398" t="e">
        <f>'03'!#REF!+'04'!#REF!</f>
        <v>#REF!</v>
      </c>
      <c r="DL482" s="398" t="e">
        <f>#REF!-DK482</f>
        <v>#REF!</v>
      </c>
      <c r="DM482" s="398" t="e">
        <f>'07'!#REF!</f>
        <v>#REF!</v>
      </c>
      <c r="DN482" s="398" t="e">
        <f>#REF!-DM482</f>
        <v>#REF!</v>
      </c>
    </row>
    <row r="483" spans="1:118" ht="24.75" customHeight="1" hidden="1">
      <c r="A483" s="415" t="s">
        <v>139</v>
      </c>
      <c r="B483" s="416" t="s">
        <v>199</v>
      </c>
      <c r="DK483" s="398" t="e">
        <f>'03'!#REF!</f>
        <v>#REF!</v>
      </c>
      <c r="DL483" s="398" t="e">
        <f>#REF!-DK483</f>
        <v>#REF!</v>
      </c>
      <c r="DM483" s="398" t="e">
        <f>'07'!#REF!</f>
        <v>#REF!</v>
      </c>
      <c r="DN483" s="398" t="e">
        <f>#REF!-DM483</f>
        <v>#REF!</v>
      </c>
    </row>
    <row r="484" spans="1:118" ht="24.75" customHeight="1" hidden="1">
      <c r="A484" s="415" t="s">
        <v>141</v>
      </c>
      <c r="B484" s="416" t="s">
        <v>140</v>
      </c>
      <c r="DK484" s="398" t="e">
        <f>'03'!#REF!+'04'!#REF!</f>
        <v>#REF!</v>
      </c>
      <c r="DL484" s="398" t="e">
        <f>#REF!-DK484</f>
        <v>#REF!</v>
      </c>
      <c r="DM484" s="398" t="e">
        <f>'07'!#REF!</f>
        <v>#REF!</v>
      </c>
      <c r="DN484" s="398" t="e">
        <f>#REF!-DM484</f>
        <v>#REF!</v>
      </c>
    </row>
    <row r="485" spans="1:118" ht="24.75" customHeight="1" hidden="1">
      <c r="A485" s="415" t="s">
        <v>143</v>
      </c>
      <c r="B485" s="416" t="s">
        <v>142</v>
      </c>
      <c r="DK485" s="398" t="e">
        <f>'03'!#REF!+'04'!#REF!</f>
        <v>#REF!</v>
      </c>
      <c r="DL485" s="398" t="e">
        <f>#REF!-DK485</f>
        <v>#REF!</v>
      </c>
      <c r="DM485" s="398" t="e">
        <f>'07'!#REF!</f>
        <v>#REF!</v>
      </c>
      <c r="DN485" s="398" t="e">
        <f>#REF!-DM485</f>
        <v>#REF!</v>
      </c>
    </row>
    <row r="486" spans="1:118" ht="24.75" customHeight="1" hidden="1">
      <c r="A486" s="415" t="s">
        <v>145</v>
      </c>
      <c r="B486" s="416" t="s">
        <v>144</v>
      </c>
      <c r="DK486" s="398" t="e">
        <f>'03'!#REF!+'04'!#REF!</f>
        <v>#REF!</v>
      </c>
      <c r="DL486" s="398" t="e">
        <f>#REF!-DK486</f>
        <v>#REF!</v>
      </c>
      <c r="DM486" s="398" t="e">
        <f>'07'!#REF!</f>
        <v>#REF!</v>
      </c>
      <c r="DN486" s="398" t="e">
        <f>#REF!-DM486</f>
        <v>#REF!</v>
      </c>
    </row>
    <row r="487" spans="1:118" ht="24.75" customHeight="1" hidden="1">
      <c r="A487" s="415" t="s">
        <v>147</v>
      </c>
      <c r="B487" s="418" t="s">
        <v>146</v>
      </c>
      <c r="DK487" s="398" t="e">
        <f>'03'!#REF!+'04'!#REF!</f>
        <v>#REF!</v>
      </c>
      <c r="DL487" s="398" t="e">
        <f>#REF!-DK487</f>
        <v>#REF!</v>
      </c>
      <c r="DM487" s="398" t="e">
        <f>'07'!#REF!</f>
        <v>#REF!</v>
      </c>
      <c r="DN487" s="398" t="e">
        <f>#REF!-DM487</f>
        <v>#REF!</v>
      </c>
    </row>
    <row r="488" spans="1:118" ht="24.75" customHeight="1" hidden="1">
      <c r="A488" s="415" t="s">
        <v>183</v>
      </c>
      <c r="B488" s="416" t="s">
        <v>148</v>
      </c>
      <c r="DK488" s="398" t="e">
        <f>'03'!#REF!+'04'!#REF!</f>
        <v>#REF!</v>
      </c>
      <c r="DL488" s="398" t="e">
        <f>#REF!-DK488</f>
        <v>#REF!</v>
      </c>
      <c r="DM488" s="398" t="e">
        <f>'07'!#REF!</f>
        <v>#REF!</v>
      </c>
      <c r="DN488" s="398" t="e">
        <f>#REF!-DM488</f>
        <v>#REF!</v>
      </c>
    </row>
    <row r="489" spans="1:118" ht="24.75" customHeight="1" hidden="1">
      <c r="A489" s="392" t="s">
        <v>52</v>
      </c>
      <c r="B489" s="393" t="s">
        <v>149</v>
      </c>
      <c r="DK489" s="397" t="e">
        <f>'03'!#REF!+'04'!#REF!</f>
        <v>#REF!</v>
      </c>
      <c r="DL489" s="397" t="e">
        <f>#REF!-DK489</f>
        <v>#REF!</v>
      </c>
      <c r="DM489" s="397" t="e">
        <f>'07'!#REF!</f>
        <v>#REF!</v>
      </c>
      <c r="DN489" s="397" t="e">
        <f>#REF!-DM489</f>
        <v>#REF!</v>
      </c>
    </row>
    <row r="490" spans="1:118" ht="24.75" customHeight="1" hidden="1">
      <c r="A490" s="441" t="s">
        <v>75</v>
      </c>
      <c r="B490" s="458" t="s">
        <v>211</v>
      </c>
      <c r="DK490" s="411"/>
      <c r="DL490" s="459"/>
      <c r="DM490" s="459"/>
      <c r="DN490" s="459"/>
    </row>
    <row r="491" spans="1:118" ht="17.25" hidden="1">
      <c r="A491" s="1558" t="s">
        <v>494</v>
      </c>
      <c r="B491" s="1558"/>
      <c r="DK491" s="411"/>
      <c r="DL491" s="459"/>
      <c r="DM491" s="459"/>
      <c r="DN491" s="459"/>
    </row>
    <row r="492" spans="1:118" ht="17.25" hidden="1">
      <c r="A492" s="1552" t="s">
        <v>495</v>
      </c>
      <c r="B492" s="1552"/>
      <c r="DK492" s="411"/>
      <c r="DL492" s="459"/>
      <c r="DM492" s="459"/>
      <c r="DN492" s="459"/>
    </row>
    <row r="493" spans="1:118" ht="18.75" customHeight="1" hidden="1">
      <c r="A493" s="448"/>
      <c r="B493" s="460" t="s">
        <v>502</v>
      </c>
      <c r="DK493" s="451"/>
      <c r="DL493" s="451"/>
      <c r="DM493" s="451"/>
      <c r="DN493" s="451"/>
    </row>
    <row r="494" spans="1:118" ht="18.75" customHeight="1" hidden="1">
      <c r="A494" s="1551" t="s">
        <v>4</v>
      </c>
      <c r="B494" s="1551"/>
      <c r="C494" s="1551"/>
      <c r="D494" s="1551"/>
      <c r="E494" s="1551"/>
      <c r="F494" s="1551"/>
      <c r="G494" s="1551"/>
      <c r="H494" s="1551"/>
      <c r="I494" s="1551"/>
      <c r="J494" s="1551"/>
      <c r="K494" s="1551"/>
      <c r="L494" s="1551"/>
      <c r="M494" s="1551"/>
      <c r="N494" s="1551"/>
      <c r="O494" s="1551"/>
      <c r="P494" s="1551"/>
      <c r="Q494" s="1551"/>
      <c r="R494" s="1551"/>
      <c r="S494" s="1551"/>
      <c r="T494" s="1551"/>
      <c r="U494" s="1551"/>
      <c r="V494" s="1551"/>
      <c r="W494" s="1551"/>
      <c r="X494" s="1551"/>
      <c r="Y494" s="1551"/>
      <c r="Z494" s="1551"/>
      <c r="AA494" s="1551"/>
      <c r="AB494" s="1551"/>
      <c r="AC494" s="1551"/>
      <c r="AD494" s="1551"/>
      <c r="AE494" s="1551"/>
      <c r="AF494" s="1551"/>
      <c r="AG494" s="1551"/>
      <c r="AH494" s="1551"/>
      <c r="AI494" s="1551"/>
      <c r="AJ494" s="1551"/>
      <c r="AK494" s="1551"/>
      <c r="AL494" s="1551"/>
      <c r="AM494" s="1551"/>
      <c r="AN494" s="1551"/>
      <c r="AO494" s="1551"/>
      <c r="AP494" s="1551"/>
      <c r="AQ494" s="1551"/>
      <c r="AR494" s="1551"/>
      <c r="AS494" s="1551"/>
      <c r="AT494" s="1551"/>
      <c r="AU494" s="1551"/>
      <c r="AV494" s="1551"/>
      <c r="AW494" s="1551"/>
      <c r="AX494" s="1551"/>
      <c r="AY494" s="1551"/>
      <c r="AZ494" s="1551"/>
      <c r="BA494" s="1551"/>
      <c r="BB494" s="1551"/>
      <c r="BC494" s="1551"/>
      <c r="BD494" s="1551"/>
      <c r="BE494" s="1551"/>
      <c r="BF494" s="1551"/>
      <c r="BG494" s="1551"/>
      <c r="BH494" s="1551"/>
      <c r="BI494" s="1551"/>
      <c r="BJ494" s="1551"/>
      <c r="BK494" s="1551"/>
      <c r="BL494" s="1551"/>
      <c r="BM494" s="1551"/>
      <c r="BN494" s="1551"/>
      <c r="BO494" s="1551"/>
      <c r="BP494" s="1551"/>
      <c r="BQ494" s="1551"/>
      <c r="BR494" s="1551"/>
      <c r="BS494" s="1551"/>
      <c r="BT494" s="1551"/>
      <c r="BU494" s="1551"/>
      <c r="BV494" s="1551"/>
      <c r="BW494" s="1551"/>
      <c r="BX494" s="1551"/>
      <c r="BY494" s="1551"/>
      <c r="BZ494" s="1551"/>
      <c r="CA494" s="1551"/>
      <c r="CB494" s="1551"/>
      <c r="CC494" s="1551"/>
      <c r="CD494" s="1551"/>
      <c r="CE494" s="1551"/>
      <c r="CF494" s="1551"/>
      <c r="CG494" s="1551"/>
      <c r="CH494" s="1551"/>
      <c r="CI494" s="1551"/>
      <c r="CJ494" s="1551"/>
      <c r="CK494" s="1551"/>
      <c r="CL494" s="1551"/>
      <c r="CM494" s="1551"/>
      <c r="CN494" s="1551"/>
      <c r="CO494" s="1551"/>
      <c r="CP494" s="1551"/>
      <c r="CQ494" s="1551"/>
      <c r="CR494" s="1551"/>
      <c r="CS494" s="1551"/>
      <c r="CT494" s="1551"/>
      <c r="CU494" s="1551"/>
      <c r="CV494" s="1551"/>
      <c r="CW494" s="1551"/>
      <c r="CX494" s="1551"/>
      <c r="CY494" s="1551"/>
      <c r="CZ494" s="1551"/>
      <c r="DA494" s="1551"/>
      <c r="DB494" s="1551"/>
      <c r="DC494" s="1551"/>
      <c r="DD494" s="1551"/>
      <c r="DE494" s="1551"/>
      <c r="DF494" s="1551"/>
      <c r="DG494" s="1551"/>
      <c r="DH494" s="1551"/>
      <c r="DI494" s="1551"/>
      <c r="DJ494" s="1551"/>
      <c r="DK494" s="451"/>
      <c r="DL494" s="451"/>
      <c r="DM494" s="451"/>
      <c r="DN494" s="451"/>
    </row>
    <row r="495" ht="15" hidden="1"/>
    <row r="496" ht="15" hidden="1"/>
    <row r="497" ht="15" hidden="1"/>
    <row r="498" ht="15" hidden="1"/>
    <row r="499" ht="15" hidden="1"/>
    <row r="500" ht="15" hidden="1"/>
    <row r="501" ht="15" hidden="1"/>
    <row r="502" ht="15" hidden="1"/>
    <row r="503" ht="15" hidden="1"/>
    <row r="504" ht="15" hidden="1"/>
    <row r="505" ht="15" hidden="1"/>
    <row r="506" ht="15" hidden="1"/>
    <row r="507" spans="1:115" ht="16.5" customHeight="1" hidden="1">
      <c r="A507" s="1559" t="s">
        <v>32</v>
      </c>
      <c r="B507" s="1560"/>
      <c r="DK507" s="451"/>
    </row>
    <row r="508" spans="1:115" ht="16.5" customHeight="1" hidden="1">
      <c r="A508" s="1508" t="s">
        <v>338</v>
      </c>
      <c r="B508" s="1508"/>
      <c r="C508" s="1508"/>
      <c r="D508" s="1508"/>
      <c r="E508" s="1508"/>
      <c r="F508" s="1508"/>
      <c r="G508" s="1508"/>
      <c r="H508" s="1508"/>
      <c r="I508" s="1508"/>
      <c r="J508" s="1508"/>
      <c r="K508" s="1508"/>
      <c r="L508" s="1508"/>
      <c r="M508" s="1508"/>
      <c r="N508" s="1508"/>
      <c r="O508" s="1508"/>
      <c r="P508" s="1508"/>
      <c r="Q508" s="1508"/>
      <c r="R508" s="1508"/>
      <c r="S508" s="1508"/>
      <c r="T508" s="1508"/>
      <c r="U508" s="1508"/>
      <c r="V508" s="1508"/>
      <c r="W508" s="1508"/>
      <c r="X508" s="1508"/>
      <c r="Y508" s="1508"/>
      <c r="Z508" s="1508"/>
      <c r="AA508" s="1508"/>
      <c r="AB508" s="1508"/>
      <c r="AC508" s="1508"/>
      <c r="AD508" s="1508"/>
      <c r="AE508" s="1508"/>
      <c r="AF508" s="1508"/>
      <c r="AG508" s="1508"/>
      <c r="AH508" s="1508"/>
      <c r="AI508" s="1508"/>
      <c r="AJ508" s="1508"/>
      <c r="AK508" s="1508"/>
      <c r="AL508" s="1508"/>
      <c r="AM508" s="1508"/>
      <c r="AN508" s="1508"/>
      <c r="AO508" s="1508"/>
      <c r="AP508" s="1508"/>
      <c r="AQ508" s="1508"/>
      <c r="AR508" s="1508"/>
      <c r="AS508" s="1508"/>
      <c r="AT508" s="1508"/>
      <c r="AU508" s="1508"/>
      <c r="AV508" s="1508"/>
      <c r="AW508" s="1508"/>
      <c r="AX508" s="1508"/>
      <c r="AY508" s="1508"/>
      <c r="AZ508" s="1508"/>
      <c r="BA508" s="1508"/>
      <c r="BB508" s="1508"/>
      <c r="BC508" s="1508"/>
      <c r="BD508" s="1508"/>
      <c r="BE508" s="1508"/>
      <c r="BF508" s="1508"/>
      <c r="BG508" s="1508"/>
      <c r="BH508" s="1508"/>
      <c r="BI508" s="1508"/>
      <c r="BJ508" s="1508"/>
      <c r="BK508" s="1508"/>
      <c r="BL508" s="1508"/>
      <c r="BM508" s="1508"/>
      <c r="BN508" s="1508"/>
      <c r="BO508" s="1508"/>
      <c r="BP508" s="1508"/>
      <c r="BQ508" s="1508"/>
      <c r="BR508" s="1508"/>
      <c r="BS508" s="1508"/>
      <c r="BT508" s="1508"/>
      <c r="BU508" s="1508"/>
      <c r="BV508" s="1508"/>
      <c r="BW508" s="1508"/>
      <c r="BX508" s="1508"/>
      <c r="BY508" s="1508"/>
      <c r="BZ508" s="1508"/>
      <c r="CA508" s="1508"/>
      <c r="CB508" s="1508"/>
      <c r="CC508" s="1508"/>
      <c r="CD508" s="1508"/>
      <c r="CE508" s="1508"/>
      <c r="CF508" s="1508"/>
      <c r="CG508" s="1508"/>
      <c r="CH508" s="1508"/>
      <c r="CI508" s="1508"/>
      <c r="CJ508" s="1508"/>
      <c r="CK508" s="1508"/>
      <c r="CL508" s="1508"/>
      <c r="CM508" s="1508"/>
      <c r="CN508" s="1508"/>
      <c r="CO508" s="1508"/>
      <c r="CP508" s="1508"/>
      <c r="CQ508" s="1508"/>
      <c r="CR508" s="1508"/>
      <c r="CS508" s="1508"/>
      <c r="CT508" s="1508"/>
      <c r="CU508" s="1508"/>
      <c r="CV508" s="1508"/>
      <c r="CW508" s="1508"/>
      <c r="CX508" s="1508"/>
      <c r="CY508" s="1508"/>
      <c r="CZ508" s="1508"/>
      <c r="DA508" s="1508"/>
      <c r="DB508" s="1508"/>
      <c r="DC508" s="1508"/>
      <c r="DD508" s="1508"/>
      <c r="DE508" s="1508"/>
      <c r="DF508" s="1508"/>
      <c r="DG508" s="1508"/>
      <c r="DH508" s="1508"/>
      <c r="DI508" s="1508"/>
      <c r="DJ508" s="1508"/>
      <c r="DK508" s="448"/>
    </row>
    <row r="509" spans="1:115" ht="16.5" customHeight="1" hidden="1">
      <c r="A509" s="1508" t="s">
        <v>339</v>
      </c>
      <c r="B509" s="1508"/>
      <c r="DK509" s="451"/>
    </row>
    <row r="510" spans="1:115" ht="15.75" customHeight="1" hidden="1">
      <c r="A510" s="420" t="s">
        <v>118</v>
      </c>
      <c r="B510" s="420"/>
      <c r="DK510" s="448"/>
    </row>
    <row r="511" spans="1:115" ht="15.75" customHeight="1" hidden="1">
      <c r="A511" s="452"/>
      <c r="B511" s="452" t="s">
        <v>93</v>
      </c>
      <c r="DK511" s="448"/>
    </row>
    <row r="512" spans="1:115" ht="15.75" customHeight="1" hidden="1">
      <c r="A512" s="1135" t="s">
        <v>70</v>
      </c>
      <c r="B512" s="1136"/>
      <c r="DK512" s="451"/>
    </row>
    <row r="513" spans="1:115" ht="15.75" customHeight="1" hidden="1">
      <c r="A513" s="1137"/>
      <c r="B513" s="1138"/>
      <c r="DK513" s="448"/>
    </row>
    <row r="514" spans="1:115" ht="15.75" customHeight="1" hidden="1">
      <c r="A514" s="1137"/>
      <c r="B514" s="1138"/>
      <c r="DK514" s="448"/>
    </row>
    <row r="515" spans="1:118" ht="15.75" customHeight="1" hidden="1">
      <c r="A515" s="1553"/>
      <c r="B515" s="1554"/>
      <c r="DK515" s="1561" t="s">
        <v>496</v>
      </c>
      <c r="DL515" s="1561"/>
      <c r="DM515" s="1561"/>
      <c r="DN515" s="1561"/>
    </row>
    <row r="516" spans="1:118" ht="15" hidden="1">
      <c r="A516" s="1556" t="s">
        <v>6</v>
      </c>
      <c r="B516" s="1557"/>
      <c r="DK516" s="453" t="s">
        <v>497</v>
      </c>
      <c r="DL516" s="454" t="s">
        <v>500</v>
      </c>
      <c r="DM516" s="454" t="s">
        <v>498</v>
      </c>
      <c r="DN516" s="454" t="s">
        <v>499</v>
      </c>
    </row>
    <row r="517" spans="1:118" ht="24.75" customHeight="1" hidden="1">
      <c r="A517" s="412" t="s">
        <v>0</v>
      </c>
      <c r="B517" s="413" t="s">
        <v>129</v>
      </c>
      <c r="DK517" s="397" t="e">
        <f>'03'!#REF!+'04'!#REF!</f>
        <v>#REF!</v>
      </c>
      <c r="DL517" s="397" t="e">
        <f>#REF!-DK517</f>
        <v>#REF!</v>
      </c>
      <c r="DM517" s="397" t="e">
        <f>'07'!#REF!</f>
        <v>#REF!</v>
      </c>
      <c r="DN517" s="397" t="e">
        <f>#REF!-DM517</f>
        <v>#REF!</v>
      </c>
    </row>
    <row r="518" spans="1:118" ht="24.75" customHeight="1" hidden="1">
      <c r="A518" s="415">
        <v>1</v>
      </c>
      <c r="B518" s="416" t="s">
        <v>130</v>
      </c>
      <c r="DK518" s="398" t="e">
        <f>'03'!#REF!+'04'!#REF!</f>
        <v>#REF!</v>
      </c>
      <c r="DL518" s="398" t="e">
        <f>#REF!-DK518</f>
        <v>#REF!</v>
      </c>
      <c r="DM518" s="398" t="e">
        <f>'07'!#REF!</f>
        <v>#REF!</v>
      </c>
      <c r="DN518" s="398" t="e">
        <f>#REF!-DM518</f>
        <v>#REF!</v>
      </c>
    </row>
    <row r="519" spans="1:118" ht="24.75" customHeight="1" hidden="1">
      <c r="A519" s="415">
        <v>2</v>
      </c>
      <c r="B519" s="416" t="s">
        <v>131</v>
      </c>
      <c r="DK519" s="398" t="e">
        <f>'03'!#REF!+'04'!#REF!</f>
        <v>#REF!</v>
      </c>
      <c r="DL519" s="398" t="e">
        <f>#REF!-DK519</f>
        <v>#REF!</v>
      </c>
      <c r="DM519" s="398" t="e">
        <f>'07'!#REF!</f>
        <v>#REF!</v>
      </c>
      <c r="DN519" s="398" t="e">
        <f>#REF!-DM519</f>
        <v>#REF!</v>
      </c>
    </row>
    <row r="520" spans="1:118" ht="24.75" customHeight="1" hidden="1">
      <c r="A520" s="392" t="s">
        <v>1</v>
      </c>
      <c r="B520" s="393" t="s">
        <v>132</v>
      </c>
      <c r="DK520" s="398" t="e">
        <f>'03'!#REF!+'04'!#REF!</f>
        <v>#REF!</v>
      </c>
      <c r="DL520" s="398" t="e">
        <f>#REF!-DK520</f>
        <v>#REF!</v>
      </c>
      <c r="DM520" s="398" t="e">
        <f>'07'!#REF!</f>
        <v>#REF!</v>
      </c>
      <c r="DN520" s="398" t="e">
        <f>#REF!-DM520</f>
        <v>#REF!</v>
      </c>
    </row>
    <row r="521" spans="1:118" ht="24.75" customHeight="1" hidden="1">
      <c r="A521" s="392" t="s">
        <v>9</v>
      </c>
      <c r="B521" s="393" t="s">
        <v>133</v>
      </c>
      <c r="DK521" s="398" t="e">
        <f>'03'!#REF!+'04'!#REF!</f>
        <v>#REF!</v>
      </c>
      <c r="DL521" s="398" t="e">
        <f>#REF!-DK521</f>
        <v>#REF!</v>
      </c>
      <c r="DM521" s="398" t="e">
        <f>'07'!#REF!</f>
        <v>#REF!</v>
      </c>
      <c r="DN521" s="398" t="e">
        <f>#REF!-DM521</f>
        <v>#REF!</v>
      </c>
    </row>
    <row r="522" spans="1:118" ht="24.75" customHeight="1" hidden="1">
      <c r="A522" s="392" t="s">
        <v>134</v>
      </c>
      <c r="B522" s="393" t="s">
        <v>135</v>
      </c>
      <c r="DK522" s="397" t="e">
        <f>'03'!#REF!+'04'!#REF!</f>
        <v>#REF!</v>
      </c>
      <c r="DL522" s="397" t="e">
        <f>#REF!-DK522</f>
        <v>#REF!</v>
      </c>
      <c r="DM522" s="397" t="e">
        <f>'07'!#REF!</f>
        <v>#REF!</v>
      </c>
      <c r="DN522" s="397" t="e">
        <f>#REF!-DM522</f>
        <v>#REF!</v>
      </c>
    </row>
    <row r="523" spans="1:118" ht="24.75" customHeight="1" hidden="1">
      <c r="A523" s="392" t="s">
        <v>51</v>
      </c>
      <c r="B523" s="417" t="s">
        <v>136</v>
      </c>
      <c r="DK523" s="397" t="e">
        <f>'03'!#REF!+'04'!#REF!</f>
        <v>#REF!</v>
      </c>
      <c r="DL523" s="397" t="e">
        <f>#REF!-DK523</f>
        <v>#REF!</v>
      </c>
      <c r="DM523" s="397" t="e">
        <f>'07'!#REF!</f>
        <v>#REF!</v>
      </c>
      <c r="DN523" s="397" t="e">
        <f>#REF!-DM523</f>
        <v>#REF!</v>
      </c>
    </row>
    <row r="524" spans="1:118" ht="24.75" customHeight="1" hidden="1">
      <c r="A524" s="415" t="s">
        <v>53</v>
      </c>
      <c r="B524" s="416" t="s">
        <v>137</v>
      </c>
      <c r="DK524" s="398" t="e">
        <f>'03'!#REF!+'04'!#REF!</f>
        <v>#REF!</v>
      </c>
      <c r="DL524" s="398" t="e">
        <f>#REF!-DK524</f>
        <v>#REF!</v>
      </c>
      <c r="DM524" s="398" t="e">
        <f>'07'!#REF!</f>
        <v>#REF!</v>
      </c>
      <c r="DN524" s="398" t="e">
        <f>#REF!-DM524</f>
        <v>#REF!</v>
      </c>
    </row>
    <row r="525" spans="1:118" ht="24.75" customHeight="1" hidden="1">
      <c r="A525" s="415" t="s">
        <v>54</v>
      </c>
      <c r="B525" s="416" t="s">
        <v>138</v>
      </c>
      <c r="DK525" s="398" t="e">
        <f>'03'!#REF!+'04'!#REF!</f>
        <v>#REF!</v>
      </c>
      <c r="DL525" s="398" t="e">
        <f>#REF!-DK525</f>
        <v>#REF!</v>
      </c>
      <c r="DM525" s="398" t="e">
        <f>'07'!#REF!</f>
        <v>#REF!</v>
      </c>
      <c r="DN525" s="398" t="e">
        <f>#REF!-DM525</f>
        <v>#REF!</v>
      </c>
    </row>
    <row r="526" spans="1:118" ht="24.75" customHeight="1" hidden="1">
      <c r="A526" s="415" t="s">
        <v>139</v>
      </c>
      <c r="B526" s="416" t="s">
        <v>199</v>
      </c>
      <c r="DK526" s="398" t="e">
        <f>'03'!#REF!</f>
        <v>#REF!</v>
      </c>
      <c r="DL526" s="398" t="e">
        <f>#REF!-DK526</f>
        <v>#REF!</v>
      </c>
      <c r="DM526" s="398" t="e">
        <f>'07'!#REF!</f>
        <v>#REF!</v>
      </c>
      <c r="DN526" s="398" t="e">
        <f>#REF!-DM526</f>
        <v>#REF!</v>
      </c>
    </row>
    <row r="527" spans="1:118" ht="24.75" customHeight="1" hidden="1">
      <c r="A527" s="415" t="s">
        <v>141</v>
      </c>
      <c r="B527" s="416" t="s">
        <v>140</v>
      </c>
      <c r="DK527" s="398" t="e">
        <f>'03'!#REF!+'04'!#REF!</f>
        <v>#REF!</v>
      </c>
      <c r="DL527" s="398" t="e">
        <f>#REF!-DK527</f>
        <v>#REF!</v>
      </c>
      <c r="DM527" s="398" t="e">
        <f>'07'!#REF!</f>
        <v>#REF!</v>
      </c>
      <c r="DN527" s="398" t="e">
        <f>#REF!-DM527</f>
        <v>#REF!</v>
      </c>
    </row>
    <row r="528" spans="1:118" ht="24.75" customHeight="1" hidden="1">
      <c r="A528" s="415" t="s">
        <v>143</v>
      </c>
      <c r="B528" s="416" t="s">
        <v>142</v>
      </c>
      <c r="DK528" s="398" t="e">
        <f>'03'!#REF!+'04'!#REF!</f>
        <v>#REF!</v>
      </c>
      <c r="DL528" s="398" t="e">
        <f>#REF!-DK528</f>
        <v>#REF!</v>
      </c>
      <c r="DM528" s="398" t="e">
        <f>'07'!#REF!</f>
        <v>#REF!</v>
      </c>
      <c r="DN528" s="398" t="e">
        <f>#REF!-DM528</f>
        <v>#REF!</v>
      </c>
    </row>
    <row r="529" spans="1:118" ht="24.75" customHeight="1" hidden="1">
      <c r="A529" s="415" t="s">
        <v>145</v>
      </c>
      <c r="B529" s="416" t="s">
        <v>144</v>
      </c>
      <c r="DK529" s="398" t="e">
        <f>'03'!#REF!+'04'!#REF!</f>
        <v>#REF!</v>
      </c>
      <c r="DL529" s="398" t="e">
        <f>#REF!-DK529</f>
        <v>#REF!</v>
      </c>
      <c r="DM529" s="398" t="e">
        <f>'07'!#REF!</f>
        <v>#REF!</v>
      </c>
      <c r="DN529" s="398" t="e">
        <f>#REF!-DM529</f>
        <v>#REF!</v>
      </c>
    </row>
    <row r="530" spans="1:118" ht="24.75" customHeight="1" hidden="1">
      <c r="A530" s="415" t="s">
        <v>147</v>
      </c>
      <c r="B530" s="418" t="s">
        <v>146</v>
      </c>
      <c r="DK530" s="398" t="e">
        <f>'03'!#REF!+'04'!#REF!</f>
        <v>#REF!</v>
      </c>
      <c r="DL530" s="398" t="e">
        <f>#REF!-DK530</f>
        <v>#REF!</v>
      </c>
      <c r="DM530" s="398" t="e">
        <f>'07'!#REF!</f>
        <v>#REF!</v>
      </c>
      <c r="DN530" s="398" t="e">
        <f>#REF!-DM530</f>
        <v>#REF!</v>
      </c>
    </row>
    <row r="531" spans="1:118" ht="24.75" customHeight="1" hidden="1">
      <c r="A531" s="415" t="s">
        <v>183</v>
      </c>
      <c r="B531" s="416" t="s">
        <v>148</v>
      </c>
      <c r="DK531" s="398" t="e">
        <f>'03'!#REF!+'04'!#REF!</f>
        <v>#REF!</v>
      </c>
      <c r="DL531" s="398" t="e">
        <f>#REF!-DK531</f>
        <v>#REF!</v>
      </c>
      <c r="DM531" s="398" t="e">
        <f>'07'!#REF!</f>
        <v>#REF!</v>
      </c>
      <c r="DN531" s="398" t="e">
        <f>#REF!-DM531</f>
        <v>#REF!</v>
      </c>
    </row>
    <row r="532" spans="1:118" ht="24.75" customHeight="1" hidden="1">
      <c r="A532" s="392" t="s">
        <v>52</v>
      </c>
      <c r="B532" s="393" t="s">
        <v>149</v>
      </c>
      <c r="DK532" s="397" t="e">
        <f>'03'!#REF!+'04'!#REF!</f>
        <v>#REF!</v>
      </c>
      <c r="DL532" s="397" t="e">
        <f>#REF!-DK532</f>
        <v>#REF!</v>
      </c>
      <c r="DM532" s="397" t="e">
        <f>'07'!#REF!</f>
        <v>#REF!</v>
      </c>
      <c r="DN532" s="397" t="e">
        <f>#REF!-DM532</f>
        <v>#REF!</v>
      </c>
    </row>
    <row r="533" spans="1:118" ht="24.75" customHeight="1" hidden="1">
      <c r="A533" s="441" t="s">
        <v>75</v>
      </c>
      <c r="B533" s="458" t="s">
        <v>211</v>
      </c>
      <c r="DK533" s="411"/>
      <c r="DL533" s="459"/>
      <c r="DM533" s="459"/>
      <c r="DN533" s="459"/>
    </row>
    <row r="534" spans="1:118" ht="17.25" hidden="1">
      <c r="A534" s="1558" t="s">
        <v>494</v>
      </c>
      <c r="B534" s="1558"/>
      <c r="DK534" s="411"/>
      <c r="DL534" s="459"/>
      <c r="DM534" s="459"/>
      <c r="DN534" s="459"/>
    </row>
    <row r="535" spans="1:118" ht="17.25" hidden="1">
      <c r="A535" s="1552" t="s">
        <v>495</v>
      </c>
      <c r="B535" s="1552"/>
      <c r="DK535" s="411"/>
      <c r="DL535" s="459"/>
      <c r="DM535" s="459"/>
      <c r="DN535" s="459"/>
    </row>
    <row r="536" spans="1:118" ht="18.75" customHeight="1" hidden="1">
      <c r="A536" s="448"/>
      <c r="B536" s="460" t="s">
        <v>502</v>
      </c>
      <c r="DK536" s="451"/>
      <c r="DL536" s="451"/>
      <c r="DM536" s="451"/>
      <c r="DN536" s="451"/>
    </row>
    <row r="537" spans="1:118" ht="18.75" customHeight="1" hidden="1">
      <c r="A537" s="1551" t="s">
        <v>4</v>
      </c>
      <c r="B537" s="1551"/>
      <c r="C537" s="1551"/>
      <c r="D537" s="1551"/>
      <c r="E537" s="1551"/>
      <c r="F537" s="1551"/>
      <c r="G537" s="1551"/>
      <c r="H537" s="1551"/>
      <c r="I537" s="1551"/>
      <c r="J537" s="1551"/>
      <c r="K537" s="1551"/>
      <c r="L537" s="1551"/>
      <c r="M537" s="1551"/>
      <c r="N537" s="1551"/>
      <c r="O537" s="1551"/>
      <c r="P537" s="1551"/>
      <c r="Q537" s="1551"/>
      <c r="R537" s="1551"/>
      <c r="S537" s="1551"/>
      <c r="T537" s="1551"/>
      <c r="U537" s="1551"/>
      <c r="V537" s="1551"/>
      <c r="W537" s="1551"/>
      <c r="X537" s="1551"/>
      <c r="Y537" s="1551"/>
      <c r="Z537" s="1551"/>
      <c r="AA537" s="1551"/>
      <c r="AB537" s="1551"/>
      <c r="AC537" s="1551"/>
      <c r="AD537" s="1551"/>
      <c r="AE537" s="1551"/>
      <c r="AF537" s="1551"/>
      <c r="AG537" s="1551"/>
      <c r="AH537" s="1551"/>
      <c r="AI537" s="1551"/>
      <c r="AJ537" s="1551"/>
      <c r="AK537" s="1551"/>
      <c r="AL537" s="1551"/>
      <c r="AM537" s="1551"/>
      <c r="AN537" s="1551"/>
      <c r="AO537" s="1551"/>
      <c r="AP537" s="1551"/>
      <c r="AQ537" s="1551"/>
      <c r="AR537" s="1551"/>
      <c r="AS537" s="1551"/>
      <c r="AT537" s="1551"/>
      <c r="AU537" s="1551"/>
      <c r="AV537" s="1551"/>
      <c r="AW537" s="1551"/>
      <c r="AX537" s="1551"/>
      <c r="AY537" s="1551"/>
      <c r="AZ537" s="1551"/>
      <c r="BA537" s="1551"/>
      <c r="BB537" s="1551"/>
      <c r="BC537" s="1551"/>
      <c r="BD537" s="1551"/>
      <c r="BE537" s="1551"/>
      <c r="BF537" s="1551"/>
      <c r="BG537" s="1551"/>
      <c r="BH537" s="1551"/>
      <c r="BI537" s="1551"/>
      <c r="BJ537" s="1551"/>
      <c r="BK537" s="1551"/>
      <c r="BL537" s="1551"/>
      <c r="BM537" s="1551"/>
      <c r="BN537" s="1551"/>
      <c r="BO537" s="1551"/>
      <c r="BP537" s="1551"/>
      <c r="BQ537" s="1551"/>
      <c r="BR537" s="1551"/>
      <c r="BS537" s="1551"/>
      <c r="BT537" s="1551"/>
      <c r="BU537" s="1551"/>
      <c r="BV537" s="1551"/>
      <c r="BW537" s="1551"/>
      <c r="BX537" s="1551"/>
      <c r="BY537" s="1551"/>
      <c r="BZ537" s="1551"/>
      <c r="CA537" s="1551"/>
      <c r="CB537" s="1551"/>
      <c r="CC537" s="1551"/>
      <c r="CD537" s="1551"/>
      <c r="CE537" s="1551"/>
      <c r="CF537" s="1551"/>
      <c r="CG537" s="1551"/>
      <c r="CH537" s="1551"/>
      <c r="CI537" s="1551"/>
      <c r="CJ537" s="1551"/>
      <c r="CK537" s="1551"/>
      <c r="CL537" s="1551"/>
      <c r="CM537" s="1551"/>
      <c r="CN537" s="1551"/>
      <c r="CO537" s="1551"/>
      <c r="CP537" s="1551"/>
      <c r="CQ537" s="1551"/>
      <c r="CR537" s="1551"/>
      <c r="CS537" s="1551"/>
      <c r="CT537" s="1551"/>
      <c r="CU537" s="1551"/>
      <c r="CV537" s="1551"/>
      <c r="CW537" s="1551"/>
      <c r="CX537" s="1551"/>
      <c r="CY537" s="1551"/>
      <c r="CZ537" s="1551"/>
      <c r="DA537" s="1551"/>
      <c r="DB537" s="1551"/>
      <c r="DC537" s="1551"/>
      <c r="DD537" s="1551"/>
      <c r="DE537" s="1551"/>
      <c r="DF537" s="1551"/>
      <c r="DG537" s="1551"/>
      <c r="DH537" s="1551"/>
      <c r="DI537" s="1551"/>
      <c r="DJ537" s="1551"/>
      <c r="DK537" s="451"/>
      <c r="DL537" s="451"/>
      <c r="DM537" s="451"/>
      <c r="DN537" s="451"/>
    </row>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sheetData>
  <sheetProtection/>
  <mergeCells count="210">
    <mergeCell ref="A32:B32"/>
    <mergeCell ref="I29:K29"/>
    <mergeCell ref="I32:K32"/>
    <mergeCell ref="I28:K28"/>
    <mergeCell ref="AK6:AS6"/>
    <mergeCell ref="AU6:AU9"/>
    <mergeCell ref="A28:B28"/>
    <mergeCell ref="A29:B29"/>
    <mergeCell ref="AS7:AS9"/>
    <mergeCell ref="AL8:AQ8"/>
    <mergeCell ref="AV6:BD6"/>
    <mergeCell ref="AR7:AR9"/>
    <mergeCell ref="A10:B10"/>
    <mergeCell ref="A6:B9"/>
    <mergeCell ref="AV8:AV9"/>
    <mergeCell ref="AW8:BB8"/>
    <mergeCell ref="AV7:BB7"/>
    <mergeCell ref="BC7:BC9"/>
    <mergeCell ref="L7:L9"/>
    <mergeCell ref="O7:U7"/>
    <mergeCell ref="DL6:DN6"/>
    <mergeCell ref="DK9:DN9"/>
    <mergeCell ref="AJ6:AJ9"/>
    <mergeCell ref="BN7:BN9"/>
    <mergeCell ref="BO7:BO9"/>
    <mergeCell ref="D3:J3"/>
    <mergeCell ref="BD7:BD9"/>
    <mergeCell ref="BG7:BM7"/>
    <mergeCell ref="D7:J7"/>
    <mergeCell ref="K7:K9"/>
    <mergeCell ref="D2:J2"/>
    <mergeCell ref="AU5:BD5"/>
    <mergeCell ref="BF5:BO5"/>
    <mergeCell ref="BQ5:BZ5"/>
    <mergeCell ref="CB5:CK5"/>
    <mergeCell ref="K5:L5"/>
    <mergeCell ref="N5:W5"/>
    <mergeCell ref="Y5:AH5"/>
    <mergeCell ref="AJ5:AS5"/>
    <mergeCell ref="A44:DJ44"/>
    <mergeCell ref="A43:B43"/>
    <mergeCell ref="G34:L34"/>
    <mergeCell ref="A45:B45"/>
    <mergeCell ref="K1:O1"/>
    <mergeCell ref="K2:O2"/>
    <mergeCell ref="K3:O3"/>
    <mergeCell ref="A1:B1"/>
    <mergeCell ref="A3:B3"/>
    <mergeCell ref="D1:J1"/>
    <mergeCell ref="A84:B84"/>
    <mergeCell ref="A85:DJ85"/>
    <mergeCell ref="DK92:DN92"/>
    <mergeCell ref="A93:B93"/>
    <mergeCell ref="A73:DJ73"/>
    <mergeCell ref="A48:B51"/>
    <mergeCell ref="DK51:DN51"/>
    <mergeCell ref="A52:B52"/>
    <mergeCell ref="A70:B70"/>
    <mergeCell ref="A71:B71"/>
    <mergeCell ref="A128:DJ128"/>
    <mergeCell ref="A129:B129"/>
    <mergeCell ref="A157:DJ157"/>
    <mergeCell ref="A132:B135"/>
    <mergeCell ref="A111:B111"/>
    <mergeCell ref="A86:B86"/>
    <mergeCell ref="A89:B92"/>
    <mergeCell ref="A127:B127"/>
    <mergeCell ref="A112:B112"/>
    <mergeCell ref="A114:DJ114"/>
    <mergeCell ref="A168:B168"/>
    <mergeCell ref="A169:DJ169"/>
    <mergeCell ref="DK176:DN176"/>
    <mergeCell ref="A177:B177"/>
    <mergeCell ref="DK135:DN135"/>
    <mergeCell ref="A136:B136"/>
    <mergeCell ref="A154:B154"/>
    <mergeCell ref="A155:B155"/>
    <mergeCell ref="A209:DJ209"/>
    <mergeCell ref="A210:B210"/>
    <mergeCell ref="A238:DJ238"/>
    <mergeCell ref="A213:B216"/>
    <mergeCell ref="A195:B195"/>
    <mergeCell ref="A170:B170"/>
    <mergeCell ref="A173:B176"/>
    <mergeCell ref="A208:B208"/>
    <mergeCell ref="A196:B196"/>
    <mergeCell ref="A198:DJ198"/>
    <mergeCell ref="A247:B247"/>
    <mergeCell ref="A248:DJ248"/>
    <mergeCell ref="A252:B255"/>
    <mergeCell ref="A249:B249"/>
    <mergeCell ref="DK216:DN216"/>
    <mergeCell ref="A217:B217"/>
    <mergeCell ref="A235:B235"/>
    <mergeCell ref="A236:B236"/>
    <mergeCell ref="A289:B289"/>
    <mergeCell ref="A290:DJ290"/>
    <mergeCell ref="A291:B291"/>
    <mergeCell ref="A319:DJ319"/>
    <mergeCell ref="A294:B297"/>
    <mergeCell ref="DK255:DN255"/>
    <mergeCell ref="A256:B256"/>
    <mergeCell ref="A277:DJ277"/>
    <mergeCell ref="A274:B274"/>
    <mergeCell ref="A275:B275"/>
    <mergeCell ref="A332:B332"/>
    <mergeCell ref="A333:DJ333"/>
    <mergeCell ref="DK340:DN340"/>
    <mergeCell ref="A341:B341"/>
    <mergeCell ref="DK297:DN297"/>
    <mergeCell ref="A298:B298"/>
    <mergeCell ref="A316:B316"/>
    <mergeCell ref="A317:B317"/>
    <mergeCell ref="A376:DJ376"/>
    <mergeCell ref="A377:B377"/>
    <mergeCell ref="A405:DJ405"/>
    <mergeCell ref="A380:B383"/>
    <mergeCell ref="A359:B359"/>
    <mergeCell ref="A334:B334"/>
    <mergeCell ref="A337:B340"/>
    <mergeCell ref="A375:B375"/>
    <mergeCell ref="A360:B360"/>
    <mergeCell ref="A362:DJ362"/>
    <mergeCell ref="A422:B422"/>
    <mergeCell ref="A423:DJ423"/>
    <mergeCell ref="DK430:DN430"/>
    <mergeCell ref="A431:B431"/>
    <mergeCell ref="DK383:DN383"/>
    <mergeCell ref="A384:B384"/>
    <mergeCell ref="A402:B402"/>
    <mergeCell ref="A403:B403"/>
    <mergeCell ref="A449:B449"/>
    <mergeCell ref="A424:B424"/>
    <mergeCell ref="A427:B430"/>
    <mergeCell ref="A464:B464"/>
    <mergeCell ref="A450:B450"/>
    <mergeCell ref="A452:DJ452"/>
    <mergeCell ref="A465:DJ465"/>
    <mergeCell ref="A466:B466"/>
    <mergeCell ref="A494:DJ494"/>
    <mergeCell ref="A469:B472"/>
    <mergeCell ref="DK472:DN472"/>
    <mergeCell ref="A473:B473"/>
    <mergeCell ref="A491:B491"/>
    <mergeCell ref="A492:B492"/>
    <mergeCell ref="A516:B516"/>
    <mergeCell ref="A534:B534"/>
    <mergeCell ref="A509:B509"/>
    <mergeCell ref="A507:B507"/>
    <mergeCell ref="A508:DJ508"/>
    <mergeCell ref="DK515:DN515"/>
    <mergeCell ref="A537:DJ537"/>
    <mergeCell ref="A535:B535"/>
    <mergeCell ref="A512:B515"/>
    <mergeCell ref="CM5:CV5"/>
    <mergeCell ref="C6:C9"/>
    <mergeCell ref="D6:L6"/>
    <mergeCell ref="N6:N9"/>
    <mergeCell ref="O6:W6"/>
    <mergeCell ref="Y6:Y9"/>
    <mergeCell ref="Z6:AH6"/>
    <mergeCell ref="M6:M9"/>
    <mergeCell ref="X6:X9"/>
    <mergeCell ref="CV7:CV9"/>
    <mergeCell ref="D8:D9"/>
    <mergeCell ref="E8:J8"/>
    <mergeCell ref="O8:O9"/>
    <mergeCell ref="P8:U8"/>
    <mergeCell ref="Z8:Z9"/>
    <mergeCell ref="AA8:AF8"/>
    <mergeCell ref="AK8:AK9"/>
    <mergeCell ref="AH7:AH9"/>
    <mergeCell ref="AK7:AQ7"/>
    <mergeCell ref="CU7:CU9"/>
    <mergeCell ref="CC7:CI7"/>
    <mergeCell ref="CJ7:CJ9"/>
    <mergeCell ref="CK7:CK9"/>
    <mergeCell ref="CN8:CN9"/>
    <mergeCell ref="CO8:CT8"/>
    <mergeCell ref="CC8:CC9"/>
    <mergeCell ref="CD8:CI8"/>
    <mergeCell ref="CM6:CM9"/>
    <mergeCell ref="CN6:CV6"/>
    <mergeCell ref="BR6:BZ6"/>
    <mergeCell ref="CB6:CB9"/>
    <mergeCell ref="CC6:CK6"/>
    <mergeCell ref="BR7:BX7"/>
    <mergeCell ref="BY7:BY9"/>
    <mergeCell ref="BZ7:BZ9"/>
    <mergeCell ref="BS8:BX8"/>
    <mergeCell ref="A31:B31"/>
    <mergeCell ref="A34:B34"/>
    <mergeCell ref="BG8:BG9"/>
    <mergeCell ref="BH8:BM8"/>
    <mergeCell ref="V7:V9"/>
    <mergeCell ref="W7:W9"/>
    <mergeCell ref="Z7:AF7"/>
    <mergeCell ref="AG7:AG9"/>
    <mergeCell ref="BF6:BF9"/>
    <mergeCell ref="BG6:BO6"/>
    <mergeCell ref="CW6:CW10"/>
    <mergeCell ref="AI6:AI10"/>
    <mergeCell ref="AT6:AT9"/>
    <mergeCell ref="BE6:BE9"/>
    <mergeCell ref="BP6:BP9"/>
    <mergeCell ref="CA6:CA9"/>
    <mergeCell ref="CL6:CL9"/>
    <mergeCell ref="BR8:BR9"/>
    <mergeCell ref="CN7:CT7"/>
    <mergeCell ref="BQ6:BQ9"/>
  </mergeCells>
  <printOptions/>
  <pageMargins left="0.2362204724409449" right="0" top="0.2" bottom="0.2" header="0.1968503937007874" footer="0.1968503937007874"/>
  <pageSetup horizontalDpi="600" verticalDpi="600" orientation="landscape" paperSize="9" scale="93" r:id="rId2"/>
  <headerFooter differentFirst="1" alignWithMargins="0">
    <oddFooter>&amp;C&amp;P</oddFooter>
  </headerFooter>
  <colBreaks count="1" manualBreakCount="1">
    <brk id="13" max="65535" man="1"/>
  </colBreaks>
  <drawing r:id="rId1"/>
</worksheet>
</file>

<file path=xl/worksheets/sheet22.xml><?xml version="1.0" encoding="utf-8"?>
<worksheet xmlns="http://schemas.openxmlformats.org/spreadsheetml/2006/main" xmlns:r="http://schemas.openxmlformats.org/officeDocument/2006/relationships">
  <sheetPr>
    <tabColor indexed="19"/>
  </sheetPr>
  <dimension ref="A1:Y71"/>
  <sheetViews>
    <sheetView showZeros="0" tabSelected="1" view="pageBreakPreview" zoomScale="80"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Y4" sqref="Y4"/>
    </sheetView>
  </sheetViews>
  <sheetFormatPr defaultColWidth="9.00390625" defaultRowHeight="15.75"/>
  <cols>
    <col min="1" max="1" width="3.50390625" style="433" customWidth="1"/>
    <col min="2" max="2" width="20.50390625" style="1039" customWidth="1"/>
    <col min="3" max="3" width="10.375" style="433" customWidth="1"/>
    <col min="4" max="5" width="7.375" style="433" customWidth="1"/>
    <col min="6" max="6" width="6.50390625" style="433" customWidth="1"/>
    <col min="7" max="7" width="6.75390625" style="433" customWidth="1"/>
    <col min="8" max="8" width="8.875" style="433" customWidth="1"/>
    <col min="9" max="9" width="7.875" style="433" customWidth="1"/>
    <col min="10" max="10" width="6.875" style="433" customWidth="1"/>
    <col min="11" max="11" width="6.25390625" style="433" customWidth="1"/>
    <col min="12" max="12" width="7.125" style="433" customWidth="1"/>
    <col min="13" max="14" width="5.875" style="433" customWidth="1"/>
    <col min="15" max="15" width="6.125" style="433" customWidth="1"/>
    <col min="16" max="16" width="5.375" style="433" customWidth="1"/>
    <col min="17" max="17" width="7.25390625" style="433" customWidth="1"/>
    <col min="18" max="18" width="8.75390625" style="433" customWidth="1"/>
    <col min="19" max="19" width="7.625" style="433" customWidth="1"/>
    <col min="20" max="20" width="7.625" style="1062" customWidth="1"/>
    <col min="21" max="23" width="9.00390625" style="26" hidden="1" customWidth="1"/>
    <col min="24" max="16384" width="9.00390625" style="26" customWidth="1"/>
  </cols>
  <sheetData>
    <row r="1" spans="1:19" ht="20.25" customHeight="1">
      <c r="A1" s="433" t="s">
        <v>33</v>
      </c>
      <c r="E1" s="1514" t="s">
        <v>82</v>
      </c>
      <c r="F1" s="1514"/>
      <c r="G1" s="1514"/>
      <c r="H1" s="1514"/>
      <c r="I1" s="1514"/>
      <c r="J1" s="1514"/>
      <c r="K1" s="1514"/>
      <c r="L1" s="1514"/>
      <c r="M1" s="1514"/>
      <c r="N1" s="1514"/>
      <c r="O1" s="1514"/>
      <c r="P1" s="400" t="s">
        <v>553</v>
      </c>
      <c r="Q1" s="400"/>
      <c r="R1" s="400"/>
      <c r="S1" s="400"/>
    </row>
    <row r="2" spans="1:19" ht="17.25" customHeight="1">
      <c r="A2" s="1588" t="s">
        <v>338</v>
      </c>
      <c r="B2" s="1588"/>
      <c r="C2" s="1588"/>
      <c r="D2" s="1588"/>
      <c r="E2" s="1513" t="s">
        <v>41</v>
      </c>
      <c r="F2" s="1513"/>
      <c r="G2" s="1513"/>
      <c r="H2" s="1513"/>
      <c r="I2" s="1513"/>
      <c r="J2" s="1513"/>
      <c r="K2" s="1513"/>
      <c r="L2" s="1513"/>
      <c r="M2" s="1513"/>
      <c r="N2" s="1513"/>
      <c r="O2" s="1513"/>
      <c r="P2" s="1587" t="str">
        <f>'Thong tin'!B4</f>
        <v>CTHADS tỉnh Bạc Liêu</v>
      </c>
      <c r="Q2" s="1587"/>
      <c r="R2" s="1587"/>
      <c r="S2" s="1587"/>
    </row>
    <row r="3" spans="1:19" ht="19.5" customHeight="1">
      <c r="A3" s="1588" t="s">
        <v>339</v>
      </c>
      <c r="B3" s="1588"/>
      <c r="C3" s="1588"/>
      <c r="D3" s="1588"/>
      <c r="E3" s="1577" t="str">
        <f>'Thong tin'!B3</f>
        <v>08 tháng / năm 2018</v>
      </c>
      <c r="F3" s="1577"/>
      <c r="G3" s="1577"/>
      <c r="H3" s="1577"/>
      <c r="I3" s="1577"/>
      <c r="J3" s="1577"/>
      <c r="K3" s="1577"/>
      <c r="L3" s="1577"/>
      <c r="M3" s="1577"/>
      <c r="N3" s="1577"/>
      <c r="O3" s="1577"/>
      <c r="P3" s="400" t="s">
        <v>554</v>
      </c>
      <c r="R3" s="400"/>
      <c r="S3" s="400"/>
    </row>
    <row r="4" spans="1:19" ht="14.25" customHeight="1">
      <c r="A4" s="403" t="s">
        <v>212</v>
      </c>
      <c r="N4" s="462"/>
      <c r="O4" s="462"/>
      <c r="P4" s="1589" t="s">
        <v>406</v>
      </c>
      <c r="Q4" s="1589"/>
      <c r="R4" s="1589"/>
      <c r="S4" s="1589"/>
    </row>
    <row r="5" spans="2:19" ht="21.75" customHeight="1">
      <c r="B5" s="1040"/>
      <c r="C5" s="1041"/>
      <c r="Q5" s="463" t="s">
        <v>337</v>
      </c>
      <c r="R5" s="464"/>
      <c r="S5" s="464"/>
    </row>
    <row r="6" spans="1:20" s="1038" customFormat="1" ht="19.5" customHeight="1">
      <c r="A6" s="1584" t="s">
        <v>71</v>
      </c>
      <c r="B6" s="1584"/>
      <c r="C6" s="1580" t="s">
        <v>213</v>
      </c>
      <c r="D6" s="1580"/>
      <c r="E6" s="1580"/>
      <c r="F6" s="1578" t="s">
        <v>132</v>
      </c>
      <c r="G6" s="1578" t="s">
        <v>214</v>
      </c>
      <c r="H6" s="1579" t="s">
        <v>135</v>
      </c>
      <c r="I6" s="1579"/>
      <c r="J6" s="1579"/>
      <c r="K6" s="1579"/>
      <c r="L6" s="1579"/>
      <c r="M6" s="1579"/>
      <c r="N6" s="1579"/>
      <c r="O6" s="1579"/>
      <c r="P6" s="1579"/>
      <c r="Q6" s="1579"/>
      <c r="R6" s="1580" t="s">
        <v>348</v>
      </c>
      <c r="S6" s="1580" t="s">
        <v>556</v>
      </c>
      <c r="T6" s="1063"/>
    </row>
    <row r="7" spans="1:20" s="1037" customFormat="1" ht="27" customHeight="1">
      <c r="A7" s="1584"/>
      <c r="B7" s="1584"/>
      <c r="C7" s="1580" t="s">
        <v>50</v>
      </c>
      <c r="D7" s="1581" t="s">
        <v>7</v>
      </c>
      <c r="E7" s="1581"/>
      <c r="F7" s="1578"/>
      <c r="G7" s="1578"/>
      <c r="H7" s="1578" t="s">
        <v>135</v>
      </c>
      <c r="I7" s="1580" t="s">
        <v>136</v>
      </c>
      <c r="J7" s="1580"/>
      <c r="K7" s="1580"/>
      <c r="L7" s="1580"/>
      <c r="M7" s="1580"/>
      <c r="N7" s="1580"/>
      <c r="O7" s="1580"/>
      <c r="P7" s="1580"/>
      <c r="Q7" s="1578" t="s">
        <v>149</v>
      </c>
      <c r="R7" s="1580"/>
      <c r="S7" s="1580"/>
      <c r="T7" s="1064"/>
    </row>
    <row r="8" spans="1:20" s="1038" customFormat="1" ht="21.75" customHeight="1">
      <c r="A8" s="1584"/>
      <c r="B8" s="1584"/>
      <c r="C8" s="1580"/>
      <c r="D8" s="1581" t="s">
        <v>216</v>
      </c>
      <c r="E8" s="1581" t="s">
        <v>217</v>
      </c>
      <c r="F8" s="1578"/>
      <c r="G8" s="1578"/>
      <c r="H8" s="1578"/>
      <c r="I8" s="1578" t="s">
        <v>555</v>
      </c>
      <c r="J8" s="1581" t="s">
        <v>7</v>
      </c>
      <c r="K8" s="1581"/>
      <c r="L8" s="1581"/>
      <c r="M8" s="1581"/>
      <c r="N8" s="1581"/>
      <c r="O8" s="1581"/>
      <c r="P8" s="1581"/>
      <c r="Q8" s="1578"/>
      <c r="R8" s="1580"/>
      <c r="S8" s="1580"/>
      <c r="T8" s="1063"/>
    </row>
    <row r="9" spans="1:20" s="1038" customFormat="1" ht="84" customHeight="1">
      <c r="A9" s="1584"/>
      <c r="B9" s="1584"/>
      <c r="C9" s="1580"/>
      <c r="D9" s="1581"/>
      <c r="E9" s="1581"/>
      <c r="F9" s="1578"/>
      <c r="G9" s="1578"/>
      <c r="H9" s="1578"/>
      <c r="I9" s="1578"/>
      <c r="J9" s="465" t="s">
        <v>137</v>
      </c>
      <c r="K9" s="465" t="s">
        <v>219</v>
      </c>
      <c r="L9" s="466" t="s">
        <v>140</v>
      </c>
      <c r="M9" s="466" t="s">
        <v>220</v>
      </c>
      <c r="N9" s="466" t="s">
        <v>144</v>
      </c>
      <c r="O9" s="466" t="s">
        <v>349</v>
      </c>
      <c r="P9" s="466" t="s">
        <v>148</v>
      </c>
      <c r="Q9" s="1578"/>
      <c r="R9" s="1580"/>
      <c r="S9" s="1580"/>
      <c r="T9" s="1063"/>
    </row>
    <row r="10" spans="1:21" s="1038" customFormat="1" ht="15.75" customHeight="1">
      <c r="A10" s="1582" t="s">
        <v>6</v>
      </c>
      <c r="B10" s="1583"/>
      <c r="C10" s="467">
        <v>1</v>
      </c>
      <c r="D10" s="467">
        <v>2</v>
      </c>
      <c r="E10" s="467">
        <v>3</v>
      </c>
      <c r="F10" s="467">
        <v>4</v>
      </c>
      <c r="G10" s="467">
        <v>5</v>
      </c>
      <c r="H10" s="467">
        <v>6</v>
      </c>
      <c r="I10" s="467">
        <v>7</v>
      </c>
      <c r="J10" s="467">
        <v>8</v>
      </c>
      <c r="K10" s="467">
        <v>9</v>
      </c>
      <c r="L10" s="467">
        <v>10</v>
      </c>
      <c r="M10" s="467">
        <v>11</v>
      </c>
      <c r="N10" s="467">
        <v>12</v>
      </c>
      <c r="O10" s="467">
        <v>13</v>
      </c>
      <c r="P10" s="467">
        <v>14</v>
      </c>
      <c r="Q10" s="467">
        <v>15</v>
      </c>
      <c r="R10" s="467">
        <v>16</v>
      </c>
      <c r="S10" s="468">
        <v>17</v>
      </c>
      <c r="T10" s="1063"/>
      <c r="U10" s="1038" t="s">
        <v>750</v>
      </c>
    </row>
    <row r="11" spans="1:23" s="1057" customFormat="1" ht="30" customHeight="1">
      <c r="A11" s="1591" t="s">
        <v>36</v>
      </c>
      <c r="B11" s="1592"/>
      <c r="C11" s="979">
        <f aca="true" t="shared" si="0" ref="C11:R11">C12+C22</f>
        <v>10590</v>
      </c>
      <c r="D11" s="979">
        <f t="shared" si="0"/>
        <v>4351</v>
      </c>
      <c r="E11" s="979">
        <f t="shared" si="0"/>
        <v>6239</v>
      </c>
      <c r="F11" s="979">
        <f t="shared" si="0"/>
        <v>99</v>
      </c>
      <c r="G11" s="979">
        <f t="shared" si="0"/>
        <v>0</v>
      </c>
      <c r="H11" s="979">
        <f t="shared" si="0"/>
        <v>10491</v>
      </c>
      <c r="I11" s="979">
        <f t="shared" si="0"/>
        <v>8590</v>
      </c>
      <c r="J11" s="979">
        <f t="shared" si="0"/>
        <v>4782</v>
      </c>
      <c r="K11" s="979">
        <f t="shared" si="0"/>
        <v>72</v>
      </c>
      <c r="L11" s="979">
        <f t="shared" si="0"/>
        <v>3706</v>
      </c>
      <c r="M11" s="979">
        <f t="shared" si="0"/>
        <v>16</v>
      </c>
      <c r="N11" s="979">
        <f t="shared" si="0"/>
        <v>4</v>
      </c>
      <c r="O11" s="979">
        <f t="shared" si="0"/>
        <v>1</v>
      </c>
      <c r="P11" s="979">
        <f t="shared" si="0"/>
        <v>9</v>
      </c>
      <c r="Q11" s="979">
        <f t="shared" si="0"/>
        <v>1901</v>
      </c>
      <c r="R11" s="979">
        <f t="shared" si="0"/>
        <v>5637</v>
      </c>
      <c r="S11" s="1059">
        <f>(J11+K11)/I11*100</f>
        <v>56.50756693830034</v>
      </c>
      <c r="T11" s="1065">
        <f>F11+H11</f>
        <v>10590</v>
      </c>
      <c r="U11" s="979">
        <f>H11+F11</f>
        <v>10590</v>
      </c>
      <c r="V11" s="979">
        <f>'01'!C11+'02'!C11</f>
        <v>10590</v>
      </c>
      <c r="W11" s="1057" t="s">
        <v>752</v>
      </c>
    </row>
    <row r="12" spans="1:25" s="837" customFormat="1" ht="30" customHeight="1">
      <c r="A12" s="838" t="s">
        <v>0</v>
      </c>
      <c r="B12" s="1043" t="s">
        <v>97</v>
      </c>
      <c r="C12" s="1044">
        <f>SUM(C13:C21)</f>
        <v>295</v>
      </c>
      <c r="D12" s="1044">
        <f aca="true" t="shared" si="1" ref="D12:R12">SUM(D13:D21)</f>
        <v>142</v>
      </c>
      <c r="E12" s="1044">
        <f t="shared" si="1"/>
        <v>153</v>
      </c>
      <c r="F12" s="1044">
        <f t="shared" si="1"/>
        <v>22</v>
      </c>
      <c r="G12" s="1044">
        <f t="shared" si="1"/>
        <v>0</v>
      </c>
      <c r="H12" s="1044">
        <f t="shared" si="1"/>
        <v>273</v>
      </c>
      <c r="I12" s="1044">
        <f t="shared" si="1"/>
        <v>202</v>
      </c>
      <c r="J12" s="1044">
        <f t="shared" si="1"/>
        <v>116</v>
      </c>
      <c r="K12" s="1044">
        <f t="shared" si="1"/>
        <v>0</v>
      </c>
      <c r="L12" s="1044">
        <f t="shared" si="1"/>
        <v>84</v>
      </c>
      <c r="M12" s="1044">
        <f t="shared" si="1"/>
        <v>0</v>
      </c>
      <c r="N12" s="1044">
        <f t="shared" si="1"/>
        <v>2</v>
      </c>
      <c r="O12" s="1044">
        <f t="shared" si="1"/>
        <v>0</v>
      </c>
      <c r="P12" s="1044">
        <f t="shared" si="1"/>
        <v>0</v>
      </c>
      <c r="Q12" s="1044">
        <f t="shared" si="1"/>
        <v>71</v>
      </c>
      <c r="R12" s="1044">
        <f t="shared" si="1"/>
        <v>157</v>
      </c>
      <c r="S12" s="1059">
        <f>(J12+K12)/I12*100</f>
        <v>57.42574257425742</v>
      </c>
      <c r="T12" s="1065">
        <f>F12+H12</f>
        <v>295</v>
      </c>
      <c r="U12" s="1065">
        <f aca="true" t="shared" si="2" ref="U12:W17">G12+I12</f>
        <v>202</v>
      </c>
      <c r="V12" s="1065">
        <f t="shared" si="2"/>
        <v>389</v>
      </c>
      <c r="W12" s="1065">
        <f t="shared" si="2"/>
        <v>202</v>
      </c>
      <c r="X12" s="1065">
        <f>'01'!C11+'02'!C11</f>
        <v>10590</v>
      </c>
      <c r="Y12" s="1109" t="s">
        <v>761</v>
      </c>
    </row>
    <row r="13" spans="1:25" s="837" customFormat="1" ht="30" customHeight="1">
      <c r="A13" s="839" t="s">
        <v>51</v>
      </c>
      <c r="B13" s="972" t="s">
        <v>672</v>
      </c>
      <c r="C13" s="1045">
        <f>D13+E13</f>
        <v>32</v>
      </c>
      <c r="D13" s="1046">
        <v>29</v>
      </c>
      <c r="E13" s="1046">
        <v>3</v>
      </c>
      <c r="F13" s="1046">
        <v>3</v>
      </c>
      <c r="G13" s="1046">
        <v>0</v>
      </c>
      <c r="H13" s="1045">
        <f>I13+Q13</f>
        <v>29</v>
      </c>
      <c r="I13" s="1045">
        <f>J13+K13+L13+M13+N13+O13+P13</f>
        <v>16</v>
      </c>
      <c r="J13" s="1046">
        <v>4</v>
      </c>
      <c r="K13" s="1046">
        <v>0</v>
      </c>
      <c r="L13" s="1046">
        <v>12</v>
      </c>
      <c r="M13" s="1046">
        <v>0</v>
      </c>
      <c r="N13" s="1046">
        <v>0</v>
      </c>
      <c r="O13" s="1046">
        <v>0</v>
      </c>
      <c r="P13" s="1047">
        <v>0</v>
      </c>
      <c r="Q13" s="980">
        <v>13</v>
      </c>
      <c r="R13" s="981">
        <f>L13+M13+N13+O13+P13+Q13</f>
        <v>25</v>
      </c>
      <c r="S13" s="1058">
        <f>(J13+K13)/I13*100</f>
        <v>25</v>
      </c>
      <c r="T13" s="1065">
        <f aca="true" t="shared" si="3" ref="T13:T64">F13+H13</f>
        <v>32</v>
      </c>
      <c r="U13" s="1065">
        <f t="shared" si="2"/>
        <v>16</v>
      </c>
      <c r="V13" s="1065">
        <f t="shared" si="2"/>
        <v>33</v>
      </c>
      <c r="W13" s="1065">
        <f t="shared" si="2"/>
        <v>16</v>
      </c>
      <c r="X13" s="1065">
        <f>'01'!C13+'02'!C13</f>
        <v>6239</v>
      </c>
      <c r="Y13" s="1109" t="s">
        <v>762</v>
      </c>
    </row>
    <row r="14" spans="1:25" s="837" customFormat="1" ht="30" customHeight="1">
      <c r="A14" s="839" t="s">
        <v>52</v>
      </c>
      <c r="B14" s="972" t="s">
        <v>673</v>
      </c>
      <c r="C14" s="1045">
        <f aca="true" t="shared" si="4" ref="C14:C64">D14+E14</f>
        <v>21</v>
      </c>
      <c r="D14" s="1046">
        <v>2</v>
      </c>
      <c r="E14" s="1048">
        <v>19</v>
      </c>
      <c r="F14" s="1048">
        <v>3</v>
      </c>
      <c r="G14" s="1048">
        <v>0</v>
      </c>
      <c r="H14" s="1045">
        <f aca="true" t="shared" si="5" ref="H14:H64">I14+Q14</f>
        <v>18</v>
      </c>
      <c r="I14" s="1045">
        <f aca="true" t="shared" si="6" ref="I14:I64">J14+K14+L14+M14+N14+O14+P14</f>
        <v>17</v>
      </c>
      <c r="J14" s="1046">
        <v>17</v>
      </c>
      <c r="K14" s="1046">
        <v>0</v>
      </c>
      <c r="L14" s="1046">
        <v>0</v>
      </c>
      <c r="M14" s="1046">
        <v>0</v>
      </c>
      <c r="N14" s="1046">
        <v>0</v>
      </c>
      <c r="O14" s="1046">
        <v>0</v>
      </c>
      <c r="P14" s="1049">
        <v>0</v>
      </c>
      <c r="Q14" s="980">
        <v>1</v>
      </c>
      <c r="R14" s="981">
        <f aca="true" t="shared" si="7" ref="R14:R64">L14+M14+N14+O14+P14+Q14</f>
        <v>1</v>
      </c>
      <c r="S14" s="1042">
        <f aca="true" t="shared" si="8" ref="S14:S64">(J14+K14)/I14*100</f>
        <v>100</v>
      </c>
      <c r="T14" s="1065">
        <f t="shared" si="3"/>
        <v>21</v>
      </c>
      <c r="U14" s="1065">
        <f t="shared" si="2"/>
        <v>17</v>
      </c>
      <c r="V14" s="1065">
        <f t="shared" si="2"/>
        <v>35</v>
      </c>
      <c r="W14" s="1065">
        <f t="shared" si="2"/>
        <v>17</v>
      </c>
      <c r="X14" s="1065">
        <f>'01'!C18+'02'!C18</f>
        <v>4782</v>
      </c>
      <c r="Y14" s="1109" t="s">
        <v>763</v>
      </c>
    </row>
    <row r="15" spans="1:25" s="837" customFormat="1" ht="30" customHeight="1">
      <c r="A15" s="839" t="s">
        <v>57</v>
      </c>
      <c r="B15" s="972" t="s">
        <v>674</v>
      </c>
      <c r="C15" s="1045">
        <f t="shared" si="4"/>
        <v>23</v>
      </c>
      <c r="D15" s="1046">
        <v>9</v>
      </c>
      <c r="E15" s="1048">
        <v>14</v>
      </c>
      <c r="F15" s="1048">
        <v>4</v>
      </c>
      <c r="G15" s="1048">
        <v>0</v>
      </c>
      <c r="H15" s="1045">
        <f t="shared" si="5"/>
        <v>19</v>
      </c>
      <c r="I15" s="1045">
        <f t="shared" si="6"/>
        <v>13</v>
      </c>
      <c r="J15" s="1046">
        <v>10</v>
      </c>
      <c r="K15" s="1046">
        <v>0</v>
      </c>
      <c r="L15" s="1046">
        <v>3</v>
      </c>
      <c r="M15" s="1046">
        <v>0</v>
      </c>
      <c r="N15" s="1046">
        <v>0</v>
      </c>
      <c r="O15" s="1046">
        <v>0</v>
      </c>
      <c r="P15" s="1049">
        <v>0</v>
      </c>
      <c r="Q15" s="980">
        <v>6</v>
      </c>
      <c r="R15" s="981">
        <f t="shared" si="7"/>
        <v>9</v>
      </c>
      <c r="S15" s="1042">
        <f t="shared" si="8"/>
        <v>76.92307692307693</v>
      </c>
      <c r="T15" s="1065">
        <f t="shared" si="3"/>
        <v>23</v>
      </c>
      <c r="U15" s="1065">
        <f t="shared" si="2"/>
        <v>13</v>
      </c>
      <c r="V15" s="1065">
        <f t="shared" si="2"/>
        <v>29</v>
      </c>
      <c r="W15" s="1065">
        <f t="shared" si="2"/>
        <v>13</v>
      </c>
      <c r="X15" s="1065">
        <f>'01'!C20+'02'!C20</f>
        <v>3706</v>
      </c>
      <c r="Y15" s="1109" t="s">
        <v>764</v>
      </c>
    </row>
    <row r="16" spans="1:25" s="837" customFormat="1" ht="30" customHeight="1">
      <c r="A16" s="839" t="s">
        <v>72</v>
      </c>
      <c r="B16" s="972" t="s">
        <v>751</v>
      </c>
      <c r="C16" s="1045">
        <f t="shared" si="4"/>
        <v>29</v>
      </c>
      <c r="D16" s="1046">
        <v>12</v>
      </c>
      <c r="E16" s="1048">
        <v>17</v>
      </c>
      <c r="F16" s="1048">
        <v>0</v>
      </c>
      <c r="G16" s="1048">
        <v>0</v>
      </c>
      <c r="H16" s="1045">
        <f t="shared" si="5"/>
        <v>29</v>
      </c>
      <c r="I16" s="1045">
        <f t="shared" si="6"/>
        <v>21</v>
      </c>
      <c r="J16" s="1046">
        <v>13</v>
      </c>
      <c r="K16" s="1046">
        <v>0</v>
      </c>
      <c r="L16" s="1046">
        <v>8</v>
      </c>
      <c r="M16" s="1046">
        <v>0</v>
      </c>
      <c r="N16" s="1046">
        <v>0</v>
      </c>
      <c r="O16" s="1046">
        <v>0</v>
      </c>
      <c r="P16" s="1049">
        <v>0</v>
      </c>
      <c r="Q16" s="980">
        <v>8</v>
      </c>
      <c r="R16" s="981">
        <f t="shared" si="7"/>
        <v>16</v>
      </c>
      <c r="S16" s="1042">
        <f t="shared" si="8"/>
        <v>61.904761904761905</v>
      </c>
      <c r="T16" s="1065">
        <f t="shared" si="3"/>
        <v>29</v>
      </c>
      <c r="U16" s="1065">
        <f t="shared" si="2"/>
        <v>21</v>
      </c>
      <c r="V16" s="1065">
        <f t="shared" si="2"/>
        <v>42</v>
      </c>
      <c r="W16" s="1065">
        <f t="shared" si="2"/>
        <v>21</v>
      </c>
      <c r="X16" s="1065">
        <f>'01'!C25+'02'!C25</f>
        <v>1901</v>
      </c>
      <c r="Y16" s="1109" t="s">
        <v>765</v>
      </c>
    </row>
    <row r="17" spans="1:24" s="837" customFormat="1" ht="30" customHeight="1">
      <c r="A17" s="839" t="s">
        <v>73</v>
      </c>
      <c r="B17" s="972" t="s">
        <v>755</v>
      </c>
      <c r="C17" s="1045">
        <f t="shared" si="4"/>
        <v>14</v>
      </c>
      <c r="D17" s="1046">
        <v>5</v>
      </c>
      <c r="E17" s="1048">
        <v>9</v>
      </c>
      <c r="F17" s="1048">
        <v>0</v>
      </c>
      <c r="G17" s="1048">
        <v>0</v>
      </c>
      <c r="H17" s="1045">
        <f t="shared" si="5"/>
        <v>14</v>
      </c>
      <c r="I17" s="1045">
        <f t="shared" si="6"/>
        <v>13</v>
      </c>
      <c r="J17" s="1046">
        <v>7</v>
      </c>
      <c r="K17" s="1046">
        <v>0</v>
      </c>
      <c r="L17" s="1046">
        <v>6</v>
      </c>
      <c r="M17" s="1046">
        <v>0</v>
      </c>
      <c r="N17" s="1046">
        <v>0</v>
      </c>
      <c r="O17" s="1046"/>
      <c r="P17" s="1049">
        <v>0</v>
      </c>
      <c r="Q17" s="980">
        <v>1</v>
      </c>
      <c r="R17" s="981">
        <f t="shared" si="7"/>
        <v>7</v>
      </c>
      <c r="S17" s="1042">
        <f t="shared" si="8"/>
        <v>53.84615384615385</v>
      </c>
      <c r="T17" s="1065">
        <f t="shared" si="3"/>
        <v>14</v>
      </c>
      <c r="U17" s="1065">
        <f t="shared" si="2"/>
        <v>13</v>
      </c>
      <c r="V17" s="1065">
        <f t="shared" si="2"/>
        <v>21</v>
      </c>
      <c r="W17" s="1065">
        <f t="shared" si="2"/>
        <v>13</v>
      </c>
      <c r="X17" s="1065"/>
    </row>
    <row r="18" spans="1:21" s="837" customFormat="1" ht="30" customHeight="1">
      <c r="A18" s="839" t="s">
        <v>74</v>
      </c>
      <c r="B18" s="972" t="s">
        <v>754</v>
      </c>
      <c r="C18" s="1045">
        <f t="shared" si="4"/>
        <v>15</v>
      </c>
      <c r="D18" s="1046">
        <v>11</v>
      </c>
      <c r="E18" s="1048">
        <v>4</v>
      </c>
      <c r="F18" s="1048">
        <v>0</v>
      </c>
      <c r="G18" s="1048">
        <v>0</v>
      </c>
      <c r="H18" s="1045">
        <f t="shared" si="5"/>
        <v>15</v>
      </c>
      <c r="I18" s="1045">
        <f t="shared" si="6"/>
        <v>12</v>
      </c>
      <c r="J18" s="1046">
        <v>5</v>
      </c>
      <c r="K18" s="1046">
        <v>0</v>
      </c>
      <c r="L18" s="1046">
        <v>7</v>
      </c>
      <c r="M18" s="1046">
        <v>0</v>
      </c>
      <c r="N18" s="1046">
        <v>0</v>
      </c>
      <c r="O18" s="1046">
        <v>0</v>
      </c>
      <c r="P18" s="1049">
        <v>0</v>
      </c>
      <c r="Q18" s="980">
        <v>3</v>
      </c>
      <c r="R18" s="981">
        <f t="shared" si="7"/>
        <v>10</v>
      </c>
      <c r="S18" s="1042">
        <f t="shared" si="8"/>
        <v>41.66666666666667</v>
      </c>
      <c r="T18" s="1065">
        <f t="shared" si="3"/>
        <v>15</v>
      </c>
      <c r="U18" s="979"/>
    </row>
    <row r="19" spans="1:21" s="837" customFormat="1" ht="30" customHeight="1">
      <c r="A19" s="839" t="s">
        <v>75</v>
      </c>
      <c r="B19" s="972" t="s">
        <v>675</v>
      </c>
      <c r="C19" s="1045">
        <f t="shared" si="4"/>
        <v>46</v>
      </c>
      <c r="D19" s="1046">
        <v>36</v>
      </c>
      <c r="E19" s="1048">
        <v>10</v>
      </c>
      <c r="F19" s="1048">
        <v>5</v>
      </c>
      <c r="G19" s="1048">
        <v>0</v>
      </c>
      <c r="H19" s="1045">
        <f t="shared" si="5"/>
        <v>41</v>
      </c>
      <c r="I19" s="1045">
        <f t="shared" si="6"/>
        <v>19</v>
      </c>
      <c r="J19" s="1046">
        <v>7</v>
      </c>
      <c r="K19" s="1046">
        <v>0</v>
      </c>
      <c r="L19" s="1046">
        <v>10</v>
      </c>
      <c r="M19" s="1046">
        <v>0</v>
      </c>
      <c r="N19" s="1046">
        <v>2</v>
      </c>
      <c r="O19" s="1046">
        <v>0</v>
      </c>
      <c r="P19" s="1049">
        <v>0</v>
      </c>
      <c r="Q19" s="980">
        <v>22</v>
      </c>
      <c r="R19" s="981">
        <f t="shared" si="7"/>
        <v>34</v>
      </c>
      <c r="S19" s="1042">
        <f t="shared" si="8"/>
        <v>36.84210526315789</v>
      </c>
      <c r="T19" s="1065">
        <f t="shared" si="3"/>
        <v>46</v>
      </c>
      <c r="U19" s="979">
        <f aca="true" t="shared" si="9" ref="U19:U64">H19+F19</f>
        <v>46</v>
      </c>
    </row>
    <row r="20" spans="1:21" s="837" customFormat="1" ht="30" customHeight="1">
      <c r="A20" s="839" t="s">
        <v>76</v>
      </c>
      <c r="B20" s="972" t="s">
        <v>676</v>
      </c>
      <c r="C20" s="1045">
        <f t="shared" si="4"/>
        <v>84</v>
      </c>
      <c r="D20" s="1046">
        <v>29</v>
      </c>
      <c r="E20" s="1046">
        <v>55</v>
      </c>
      <c r="F20" s="1046">
        <v>6</v>
      </c>
      <c r="G20" s="1046">
        <v>0</v>
      </c>
      <c r="H20" s="1045">
        <f t="shared" si="5"/>
        <v>78</v>
      </c>
      <c r="I20" s="1045">
        <f t="shared" si="6"/>
        <v>68</v>
      </c>
      <c r="J20" s="1068">
        <v>38</v>
      </c>
      <c r="K20" s="1068">
        <v>0</v>
      </c>
      <c r="L20" s="1068">
        <v>30</v>
      </c>
      <c r="M20" s="1046">
        <v>0</v>
      </c>
      <c r="N20" s="1046">
        <v>0</v>
      </c>
      <c r="O20" s="1046">
        <v>0</v>
      </c>
      <c r="P20" s="1047">
        <v>0</v>
      </c>
      <c r="Q20" s="980">
        <v>10</v>
      </c>
      <c r="R20" s="981">
        <f t="shared" si="7"/>
        <v>40</v>
      </c>
      <c r="S20" s="1058">
        <f t="shared" si="8"/>
        <v>55.88235294117647</v>
      </c>
      <c r="T20" s="1065">
        <f t="shared" si="3"/>
        <v>84</v>
      </c>
      <c r="U20" s="979">
        <f t="shared" si="9"/>
        <v>84</v>
      </c>
    </row>
    <row r="21" spans="1:21" s="837" customFormat="1" ht="30" customHeight="1">
      <c r="A21" s="839" t="s">
        <v>77</v>
      </c>
      <c r="B21" s="972" t="s">
        <v>677</v>
      </c>
      <c r="C21" s="1045">
        <f t="shared" si="4"/>
        <v>31</v>
      </c>
      <c r="D21" s="1046">
        <v>9</v>
      </c>
      <c r="E21" s="1048">
        <v>22</v>
      </c>
      <c r="F21" s="1048">
        <v>1</v>
      </c>
      <c r="G21" s="1048">
        <v>0</v>
      </c>
      <c r="H21" s="1045">
        <f t="shared" si="5"/>
        <v>30</v>
      </c>
      <c r="I21" s="1045">
        <f t="shared" si="6"/>
        <v>23</v>
      </c>
      <c r="J21" s="1068">
        <v>15</v>
      </c>
      <c r="K21" s="1068">
        <v>0</v>
      </c>
      <c r="L21" s="1068">
        <v>8</v>
      </c>
      <c r="M21" s="1046">
        <v>0</v>
      </c>
      <c r="N21" s="1046">
        <v>0</v>
      </c>
      <c r="O21" s="1046">
        <v>0</v>
      </c>
      <c r="P21" s="1049">
        <v>0</v>
      </c>
      <c r="Q21" s="1071">
        <v>7</v>
      </c>
      <c r="R21" s="981">
        <f t="shared" si="7"/>
        <v>15</v>
      </c>
      <c r="S21" s="1042">
        <f t="shared" si="8"/>
        <v>65.21739130434783</v>
      </c>
      <c r="T21" s="1065">
        <f t="shared" si="3"/>
        <v>31</v>
      </c>
      <c r="U21" s="979">
        <f t="shared" si="9"/>
        <v>31</v>
      </c>
    </row>
    <row r="22" spans="1:21" s="837" customFormat="1" ht="30" customHeight="1">
      <c r="A22" s="838" t="s">
        <v>1</v>
      </c>
      <c r="B22" s="1043" t="s">
        <v>18</v>
      </c>
      <c r="C22" s="1050">
        <f aca="true" t="shared" si="10" ref="C22:R22">C23+C31+C36+C41+C48+C54+C60</f>
        <v>10295</v>
      </c>
      <c r="D22" s="1050">
        <f t="shared" si="10"/>
        <v>4209</v>
      </c>
      <c r="E22" s="1050">
        <f t="shared" si="10"/>
        <v>6086</v>
      </c>
      <c r="F22" s="1050">
        <f t="shared" si="10"/>
        <v>77</v>
      </c>
      <c r="G22" s="1050">
        <f t="shared" si="10"/>
        <v>0</v>
      </c>
      <c r="H22" s="1050">
        <f t="shared" si="10"/>
        <v>10218</v>
      </c>
      <c r="I22" s="1050">
        <f t="shared" si="10"/>
        <v>8388</v>
      </c>
      <c r="J22" s="1050">
        <f t="shared" si="10"/>
        <v>4666</v>
      </c>
      <c r="K22" s="1050">
        <f t="shared" si="10"/>
        <v>72</v>
      </c>
      <c r="L22" s="1050">
        <f t="shared" si="10"/>
        <v>3622</v>
      </c>
      <c r="M22" s="1050">
        <f t="shared" si="10"/>
        <v>16</v>
      </c>
      <c r="N22" s="1050">
        <f t="shared" si="10"/>
        <v>2</v>
      </c>
      <c r="O22" s="1050">
        <f t="shared" si="10"/>
        <v>1</v>
      </c>
      <c r="P22" s="1050">
        <f t="shared" si="10"/>
        <v>9</v>
      </c>
      <c r="Q22" s="1050">
        <f t="shared" si="10"/>
        <v>1830</v>
      </c>
      <c r="R22" s="1050">
        <f t="shared" si="10"/>
        <v>5480</v>
      </c>
      <c r="S22" s="1059">
        <f t="shared" si="8"/>
        <v>56.485455412494034</v>
      </c>
      <c r="T22" s="1065">
        <f t="shared" si="3"/>
        <v>10295</v>
      </c>
      <c r="U22" s="979">
        <f t="shared" si="9"/>
        <v>10295</v>
      </c>
    </row>
    <row r="23" spans="1:21" s="837" customFormat="1" ht="30" customHeight="1">
      <c r="A23" s="838">
        <v>1</v>
      </c>
      <c r="B23" s="1051" t="s">
        <v>678</v>
      </c>
      <c r="C23" s="1044">
        <f aca="true" t="shared" si="11" ref="C23:R23">SUM(C24:C30)</f>
        <v>1959</v>
      </c>
      <c r="D23" s="1044">
        <f t="shared" si="11"/>
        <v>839</v>
      </c>
      <c r="E23" s="1044">
        <f t="shared" si="11"/>
        <v>1120</v>
      </c>
      <c r="F23" s="1044">
        <f t="shared" si="11"/>
        <v>20</v>
      </c>
      <c r="G23" s="1044">
        <f t="shared" si="11"/>
        <v>0</v>
      </c>
      <c r="H23" s="1044">
        <f t="shared" si="11"/>
        <v>1939</v>
      </c>
      <c r="I23" s="1044">
        <f t="shared" si="11"/>
        <v>1655</v>
      </c>
      <c r="J23" s="1044">
        <f t="shared" si="11"/>
        <v>890</v>
      </c>
      <c r="K23" s="1044">
        <f t="shared" si="11"/>
        <v>10</v>
      </c>
      <c r="L23" s="1044">
        <f t="shared" si="11"/>
        <v>752</v>
      </c>
      <c r="M23" s="1044">
        <f t="shared" si="11"/>
        <v>2</v>
      </c>
      <c r="N23" s="1044">
        <f t="shared" si="11"/>
        <v>1</v>
      </c>
      <c r="O23" s="1044">
        <f t="shared" si="11"/>
        <v>0</v>
      </c>
      <c r="P23" s="1044">
        <f t="shared" si="11"/>
        <v>0</v>
      </c>
      <c r="Q23" s="1044">
        <f t="shared" si="11"/>
        <v>284</v>
      </c>
      <c r="R23" s="1044">
        <f t="shared" si="11"/>
        <v>1039</v>
      </c>
      <c r="S23" s="1059">
        <f t="shared" si="8"/>
        <v>54.38066465256798</v>
      </c>
      <c r="T23" s="1065">
        <f t="shared" si="3"/>
        <v>1959</v>
      </c>
      <c r="U23" s="979">
        <f t="shared" si="9"/>
        <v>1959</v>
      </c>
    </row>
    <row r="24" spans="1:21" s="837" customFormat="1" ht="30" customHeight="1">
      <c r="A24" s="839">
        <v>1</v>
      </c>
      <c r="B24" s="972" t="s">
        <v>679</v>
      </c>
      <c r="C24" s="1045">
        <f t="shared" si="4"/>
        <v>200</v>
      </c>
      <c r="D24" s="1046">
        <v>74</v>
      </c>
      <c r="E24" s="1046">
        <v>126</v>
      </c>
      <c r="F24" s="1046">
        <v>0</v>
      </c>
      <c r="G24" s="1046">
        <v>0</v>
      </c>
      <c r="H24" s="1045">
        <f t="shared" si="5"/>
        <v>200</v>
      </c>
      <c r="I24" s="1045">
        <f t="shared" si="6"/>
        <v>174</v>
      </c>
      <c r="J24" s="1046">
        <v>107</v>
      </c>
      <c r="K24" s="1046">
        <v>0</v>
      </c>
      <c r="L24" s="1046">
        <v>67</v>
      </c>
      <c r="M24" s="1046">
        <v>0</v>
      </c>
      <c r="N24" s="1046">
        <v>0</v>
      </c>
      <c r="O24" s="1046">
        <v>0</v>
      </c>
      <c r="P24" s="1047">
        <v>0</v>
      </c>
      <c r="Q24" s="980">
        <v>26</v>
      </c>
      <c r="R24" s="981">
        <f t="shared" si="7"/>
        <v>93</v>
      </c>
      <c r="S24" s="1042">
        <f t="shared" si="8"/>
        <v>61.49425287356321</v>
      </c>
      <c r="T24" s="1065">
        <f t="shared" si="3"/>
        <v>200</v>
      </c>
      <c r="U24" s="979">
        <f t="shared" si="9"/>
        <v>200</v>
      </c>
    </row>
    <row r="25" spans="1:21" s="837" customFormat="1" ht="30" customHeight="1">
      <c r="A25" s="839">
        <v>2</v>
      </c>
      <c r="B25" s="972" t="s">
        <v>760</v>
      </c>
      <c r="C25" s="1045">
        <f t="shared" si="4"/>
        <v>337</v>
      </c>
      <c r="D25" s="1046">
        <v>151</v>
      </c>
      <c r="E25" s="1046">
        <v>186</v>
      </c>
      <c r="F25" s="1046">
        <v>2</v>
      </c>
      <c r="G25" s="1046">
        <v>0</v>
      </c>
      <c r="H25" s="1045">
        <f t="shared" si="5"/>
        <v>335</v>
      </c>
      <c r="I25" s="1045">
        <f t="shared" si="6"/>
        <v>267</v>
      </c>
      <c r="J25" s="1046">
        <v>119</v>
      </c>
      <c r="K25" s="1046">
        <v>1</v>
      </c>
      <c r="L25" s="1046">
        <v>146</v>
      </c>
      <c r="M25" s="1046">
        <v>0</v>
      </c>
      <c r="N25" s="1046">
        <v>1</v>
      </c>
      <c r="O25" s="1046">
        <v>0</v>
      </c>
      <c r="P25" s="1047">
        <v>0</v>
      </c>
      <c r="Q25" s="980">
        <v>68</v>
      </c>
      <c r="R25" s="981">
        <f t="shared" si="7"/>
        <v>215</v>
      </c>
      <c r="S25" s="1042">
        <f t="shared" si="8"/>
        <v>44.9438202247191</v>
      </c>
      <c r="T25" s="1065">
        <f t="shared" si="3"/>
        <v>337</v>
      </c>
      <c r="U25" s="979"/>
    </row>
    <row r="26" spans="1:21" s="837" customFormat="1" ht="30" customHeight="1">
      <c r="A26" s="839">
        <v>3</v>
      </c>
      <c r="B26" s="972" t="s">
        <v>692</v>
      </c>
      <c r="C26" s="1045">
        <f t="shared" si="4"/>
        <v>222</v>
      </c>
      <c r="D26" s="1046">
        <v>97</v>
      </c>
      <c r="E26" s="1046">
        <v>125</v>
      </c>
      <c r="F26" s="1046">
        <v>2</v>
      </c>
      <c r="G26" s="1046">
        <v>0</v>
      </c>
      <c r="H26" s="1045">
        <f>I26+Q26</f>
        <v>220</v>
      </c>
      <c r="I26" s="1045">
        <f>J26+K26+L26+M26+N26+O26+P26</f>
        <v>188</v>
      </c>
      <c r="J26" s="1046">
        <v>106</v>
      </c>
      <c r="K26" s="1046">
        <v>0</v>
      </c>
      <c r="L26" s="1046">
        <v>82</v>
      </c>
      <c r="M26" s="1046">
        <v>0</v>
      </c>
      <c r="N26" s="1046">
        <v>0</v>
      </c>
      <c r="O26" s="1046">
        <v>0</v>
      </c>
      <c r="P26" s="1047">
        <v>0</v>
      </c>
      <c r="Q26" s="980">
        <v>32</v>
      </c>
      <c r="R26" s="981">
        <f t="shared" si="7"/>
        <v>114</v>
      </c>
      <c r="S26" s="1042">
        <f>(J26+K26)/I26*100</f>
        <v>56.38297872340425</v>
      </c>
      <c r="T26" s="1065">
        <f t="shared" si="3"/>
        <v>222</v>
      </c>
      <c r="U26" s="979">
        <f t="shared" si="9"/>
        <v>222</v>
      </c>
    </row>
    <row r="27" spans="1:21" s="837" customFormat="1" ht="30" customHeight="1">
      <c r="A27" s="839">
        <v>4</v>
      </c>
      <c r="B27" s="972" t="s">
        <v>680</v>
      </c>
      <c r="C27" s="1045">
        <f t="shared" si="4"/>
        <v>357</v>
      </c>
      <c r="D27" s="1046">
        <v>161</v>
      </c>
      <c r="E27" s="1046">
        <v>196</v>
      </c>
      <c r="F27" s="1046">
        <v>12</v>
      </c>
      <c r="G27" s="1046">
        <v>0</v>
      </c>
      <c r="H27" s="1045">
        <f t="shared" si="5"/>
        <v>345</v>
      </c>
      <c r="I27" s="1045">
        <f t="shared" si="6"/>
        <v>316</v>
      </c>
      <c r="J27" s="1046">
        <v>147</v>
      </c>
      <c r="K27" s="1046">
        <v>1</v>
      </c>
      <c r="L27" s="1046">
        <v>167</v>
      </c>
      <c r="M27" s="1046">
        <v>1</v>
      </c>
      <c r="N27" s="1046">
        <v>0</v>
      </c>
      <c r="O27" s="1046">
        <v>0</v>
      </c>
      <c r="P27" s="1047">
        <v>0</v>
      </c>
      <c r="Q27" s="980">
        <v>29</v>
      </c>
      <c r="R27" s="981">
        <f t="shared" si="7"/>
        <v>197</v>
      </c>
      <c r="S27" s="1042">
        <f t="shared" si="8"/>
        <v>46.835443037974684</v>
      </c>
      <c r="T27" s="1065">
        <f t="shared" si="3"/>
        <v>357</v>
      </c>
      <c r="U27" s="979">
        <f t="shared" si="9"/>
        <v>357</v>
      </c>
    </row>
    <row r="28" spans="1:21" s="837" customFormat="1" ht="30" customHeight="1">
      <c r="A28" s="839">
        <v>5</v>
      </c>
      <c r="B28" s="973" t="s">
        <v>681</v>
      </c>
      <c r="C28" s="1045">
        <f t="shared" si="4"/>
        <v>422</v>
      </c>
      <c r="D28" s="1046">
        <v>168</v>
      </c>
      <c r="E28" s="1046">
        <v>254</v>
      </c>
      <c r="F28" s="1046">
        <v>1</v>
      </c>
      <c r="G28" s="1046">
        <v>0</v>
      </c>
      <c r="H28" s="1045">
        <f t="shared" si="5"/>
        <v>421</v>
      </c>
      <c r="I28" s="1045">
        <f t="shared" si="6"/>
        <v>355</v>
      </c>
      <c r="J28" s="1046">
        <v>184</v>
      </c>
      <c r="K28" s="1046">
        <v>7</v>
      </c>
      <c r="L28" s="1046">
        <v>163</v>
      </c>
      <c r="M28" s="1046">
        <v>1</v>
      </c>
      <c r="N28" s="1046">
        <v>0</v>
      </c>
      <c r="O28" s="1046">
        <v>0</v>
      </c>
      <c r="P28" s="1047">
        <v>0</v>
      </c>
      <c r="Q28" s="980">
        <v>66</v>
      </c>
      <c r="R28" s="981">
        <f t="shared" si="7"/>
        <v>230</v>
      </c>
      <c r="S28" s="1042">
        <f t="shared" si="8"/>
        <v>53.80281690140845</v>
      </c>
      <c r="T28" s="1065">
        <f t="shared" si="3"/>
        <v>422</v>
      </c>
      <c r="U28" s="979">
        <f t="shared" si="9"/>
        <v>422</v>
      </c>
    </row>
    <row r="29" spans="1:21" s="837" customFormat="1" ht="30" customHeight="1">
      <c r="A29" s="839">
        <v>6</v>
      </c>
      <c r="B29" s="973" t="s">
        <v>689</v>
      </c>
      <c r="C29" s="1045">
        <f>D29+E29</f>
        <v>254</v>
      </c>
      <c r="D29" s="1046">
        <v>117</v>
      </c>
      <c r="E29" s="1046">
        <v>137</v>
      </c>
      <c r="F29" s="1046">
        <v>1</v>
      </c>
      <c r="G29" s="1046">
        <v>0</v>
      </c>
      <c r="H29" s="1045">
        <f>I29+Q29</f>
        <v>253</v>
      </c>
      <c r="I29" s="1045">
        <f>J29+K29+L29+M29+N29+O29+P29</f>
        <v>215</v>
      </c>
      <c r="J29" s="1046">
        <v>130</v>
      </c>
      <c r="K29" s="1046">
        <v>1</v>
      </c>
      <c r="L29" s="1046">
        <v>84</v>
      </c>
      <c r="M29" s="1046">
        <v>0</v>
      </c>
      <c r="N29" s="1046">
        <v>0</v>
      </c>
      <c r="O29" s="1046">
        <v>0</v>
      </c>
      <c r="P29" s="1047">
        <v>0</v>
      </c>
      <c r="Q29" s="980">
        <v>38</v>
      </c>
      <c r="R29" s="981">
        <f>L29+M29+N29+O29+P29+Q29</f>
        <v>122</v>
      </c>
      <c r="S29" s="1042">
        <f>(J29+K29)/I29*100</f>
        <v>60.93023255813953</v>
      </c>
      <c r="T29" s="1065">
        <f t="shared" si="3"/>
        <v>254</v>
      </c>
      <c r="U29" s="979">
        <f t="shared" si="9"/>
        <v>254</v>
      </c>
    </row>
    <row r="30" spans="1:21" s="837" customFormat="1" ht="30" customHeight="1">
      <c r="A30" s="839">
        <v>7</v>
      </c>
      <c r="B30" s="973" t="s">
        <v>691</v>
      </c>
      <c r="C30" s="1045">
        <f t="shared" si="4"/>
        <v>167</v>
      </c>
      <c r="D30" s="1046">
        <v>71</v>
      </c>
      <c r="E30" s="1046">
        <v>96</v>
      </c>
      <c r="F30" s="1046">
        <v>2</v>
      </c>
      <c r="G30" s="1046">
        <v>0</v>
      </c>
      <c r="H30" s="1045">
        <f t="shared" si="5"/>
        <v>165</v>
      </c>
      <c r="I30" s="1045">
        <f t="shared" si="6"/>
        <v>140</v>
      </c>
      <c r="J30" s="1046">
        <v>97</v>
      </c>
      <c r="K30" s="1046">
        <v>0</v>
      </c>
      <c r="L30" s="1046">
        <v>43</v>
      </c>
      <c r="M30" s="1046">
        <v>0</v>
      </c>
      <c r="N30" s="1046">
        <v>0</v>
      </c>
      <c r="O30" s="1046">
        <v>0</v>
      </c>
      <c r="P30" s="1047">
        <v>0</v>
      </c>
      <c r="Q30" s="980">
        <v>25</v>
      </c>
      <c r="R30" s="981">
        <f t="shared" si="7"/>
        <v>68</v>
      </c>
      <c r="S30" s="1042">
        <f t="shared" si="8"/>
        <v>69.28571428571428</v>
      </c>
      <c r="T30" s="1065">
        <f t="shared" si="3"/>
        <v>167</v>
      </c>
      <c r="U30" s="979">
        <f t="shared" si="9"/>
        <v>167</v>
      </c>
    </row>
    <row r="31" spans="1:21" s="837" customFormat="1" ht="30" customHeight="1">
      <c r="A31" s="838">
        <v>2</v>
      </c>
      <c r="B31" s="1051" t="s">
        <v>683</v>
      </c>
      <c r="C31" s="1044">
        <f aca="true" t="shared" si="12" ref="C31:R31">SUM(C32:C35)</f>
        <v>1254</v>
      </c>
      <c r="D31" s="1044">
        <f t="shared" si="12"/>
        <v>560</v>
      </c>
      <c r="E31" s="1044">
        <f t="shared" si="12"/>
        <v>694</v>
      </c>
      <c r="F31" s="1044">
        <f t="shared" si="12"/>
        <v>18</v>
      </c>
      <c r="G31" s="1044">
        <f t="shared" si="12"/>
        <v>0</v>
      </c>
      <c r="H31" s="1044">
        <f t="shared" si="12"/>
        <v>1236</v>
      </c>
      <c r="I31" s="1044">
        <f t="shared" si="12"/>
        <v>1052</v>
      </c>
      <c r="J31" s="1044">
        <f t="shared" si="12"/>
        <v>549</v>
      </c>
      <c r="K31" s="1044">
        <f t="shared" si="12"/>
        <v>2</v>
      </c>
      <c r="L31" s="1044">
        <f t="shared" si="12"/>
        <v>500</v>
      </c>
      <c r="M31" s="1044">
        <f t="shared" si="12"/>
        <v>1</v>
      </c>
      <c r="N31" s="1044">
        <f t="shared" si="12"/>
        <v>0</v>
      </c>
      <c r="O31" s="1044">
        <f t="shared" si="12"/>
        <v>0</v>
      </c>
      <c r="P31" s="1044">
        <f t="shared" si="12"/>
        <v>0</v>
      </c>
      <c r="Q31" s="1044">
        <f t="shared" si="12"/>
        <v>184</v>
      </c>
      <c r="R31" s="1044">
        <f t="shared" si="12"/>
        <v>685</v>
      </c>
      <c r="S31" s="1059">
        <f t="shared" si="8"/>
        <v>52.37642585551331</v>
      </c>
      <c r="T31" s="1065">
        <f t="shared" si="3"/>
        <v>1254</v>
      </c>
      <c r="U31" s="979">
        <f t="shared" si="9"/>
        <v>1254</v>
      </c>
    </row>
    <row r="32" spans="1:21" s="837" customFormat="1" ht="30" customHeight="1">
      <c r="A32" s="839">
        <v>1</v>
      </c>
      <c r="B32" s="972" t="s">
        <v>684</v>
      </c>
      <c r="C32" s="1045">
        <f t="shared" si="4"/>
        <v>276</v>
      </c>
      <c r="D32" s="1046">
        <v>75</v>
      </c>
      <c r="E32" s="1046">
        <v>201</v>
      </c>
      <c r="F32" s="1046">
        <v>14</v>
      </c>
      <c r="G32" s="1046">
        <v>0</v>
      </c>
      <c r="H32" s="1045">
        <f t="shared" si="5"/>
        <v>262</v>
      </c>
      <c r="I32" s="1045">
        <f t="shared" si="6"/>
        <v>227</v>
      </c>
      <c r="J32" s="1046">
        <v>171</v>
      </c>
      <c r="K32" s="1046">
        <v>0</v>
      </c>
      <c r="L32" s="1046">
        <v>56</v>
      </c>
      <c r="M32" s="1046">
        <v>0</v>
      </c>
      <c r="N32" s="1046">
        <v>0</v>
      </c>
      <c r="O32" s="1046">
        <v>0</v>
      </c>
      <c r="P32" s="1047">
        <v>0</v>
      </c>
      <c r="Q32" s="980">
        <v>35</v>
      </c>
      <c r="R32" s="981">
        <f t="shared" si="7"/>
        <v>91</v>
      </c>
      <c r="S32" s="1042">
        <f t="shared" si="8"/>
        <v>75.33039647577093</v>
      </c>
      <c r="T32" s="1065">
        <f t="shared" si="3"/>
        <v>276</v>
      </c>
      <c r="U32" s="979">
        <f t="shared" si="9"/>
        <v>276</v>
      </c>
    </row>
    <row r="33" spans="1:21" s="837" customFormat="1" ht="30" customHeight="1">
      <c r="A33" s="839">
        <v>2</v>
      </c>
      <c r="B33" s="972" t="s">
        <v>685</v>
      </c>
      <c r="C33" s="1045">
        <f t="shared" si="4"/>
        <v>312</v>
      </c>
      <c r="D33" s="1046">
        <v>135</v>
      </c>
      <c r="E33" s="1046">
        <v>177</v>
      </c>
      <c r="F33" s="1046">
        <v>4</v>
      </c>
      <c r="G33" s="1046">
        <v>0</v>
      </c>
      <c r="H33" s="1045">
        <f t="shared" si="5"/>
        <v>308</v>
      </c>
      <c r="I33" s="1045">
        <f t="shared" si="6"/>
        <v>253</v>
      </c>
      <c r="J33" s="1046">
        <v>140</v>
      </c>
      <c r="K33" s="1046">
        <v>0</v>
      </c>
      <c r="L33" s="1046">
        <v>112</v>
      </c>
      <c r="M33" s="1046">
        <v>1</v>
      </c>
      <c r="N33" s="1046">
        <v>0</v>
      </c>
      <c r="O33" s="1046">
        <v>0</v>
      </c>
      <c r="P33" s="1047">
        <v>0</v>
      </c>
      <c r="Q33" s="980">
        <v>55</v>
      </c>
      <c r="R33" s="981">
        <f t="shared" si="7"/>
        <v>168</v>
      </c>
      <c r="S33" s="1042">
        <f t="shared" si="8"/>
        <v>55.33596837944664</v>
      </c>
      <c r="T33" s="1065">
        <f t="shared" si="3"/>
        <v>312</v>
      </c>
      <c r="U33" s="979">
        <f t="shared" si="9"/>
        <v>312</v>
      </c>
    </row>
    <row r="34" spans="1:21" s="837" customFormat="1" ht="30" customHeight="1">
      <c r="A34" s="839">
        <v>3</v>
      </c>
      <c r="B34" s="972" t="s">
        <v>682</v>
      </c>
      <c r="C34" s="1045">
        <f>D34+E34</f>
        <v>279</v>
      </c>
      <c r="D34" s="1046">
        <v>155</v>
      </c>
      <c r="E34" s="1046">
        <v>124</v>
      </c>
      <c r="F34" s="1046">
        <v>0</v>
      </c>
      <c r="G34" s="1046">
        <v>0</v>
      </c>
      <c r="H34" s="1045">
        <f>I34+Q34</f>
        <v>279</v>
      </c>
      <c r="I34" s="1045">
        <f>J34+K34+L34+M34+N34+O34+P34</f>
        <v>229</v>
      </c>
      <c r="J34" s="1046">
        <v>93</v>
      </c>
      <c r="K34" s="1046">
        <v>0</v>
      </c>
      <c r="L34" s="1046">
        <v>136</v>
      </c>
      <c r="M34" s="1046">
        <v>0</v>
      </c>
      <c r="N34" s="1046">
        <v>0</v>
      </c>
      <c r="O34" s="1046">
        <v>0</v>
      </c>
      <c r="P34" s="1047">
        <v>0</v>
      </c>
      <c r="Q34" s="980">
        <v>50</v>
      </c>
      <c r="R34" s="981">
        <f>L34+M34+N34+O34+P34+Q34</f>
        <v>186</v>
      </c>
      <c r="S34" s="1042">
        <f>(J34+K34)/I34*100</f>
        <v>40.61135371179039</v>
      </c>
      <c r="T34" s="1065">
        <f>F34+H34</f>
        <v>279</v>
      </c>
      <c r="U34" s="979"/>
    </row>
    <row r="35" spans="1:21" s="837" customFormat="1" ht="30" customHeight="1">
      <c r="A35" s="839">
        <v>4</v>
      </c>
      <c r="B35" s="972" t="s">
        <v>759</v>
      </c>
      <c r="C35" s="1045">
        <f t="shared" si="4"/>
        <v>387</v>
      </c>
      <c r="D35" s="1046">
        <v>195</v>
      </c>
      <c r="E35" s="1046">
        <v>192</v>
      </c>
      <c r="F35" s="1046">
        <v>0</v>
      </c>
      <c r="G35" s="1046">
        <v>0</v>
      </c>
      <c r="H35" s="1045">
        <f t="shared" si="5"/>
        <v>387</v>
      </c>
      <c r="I35" s="1045">
        <f t="shared" si="6"/>
        <v>343</v>
      </c>
      <c r="J35" s="1046">
        <v>145</v>
      </c>
      <c r="K35" s="1046">
        <v>2</v>
      </c>
      <c r="L35" s="1046">
        <v>196</v>
      </c>
      <c r="M35" s="1046">
        <v>0</v>
      </c>
      <c r="N35" s="1046">
        <v>0</v>
      </c>
      <c r="O35" s="1046">
        <v>0</v>
      </c>
      <c r="P35" s="1047">
        <v>0</v>
      </c>
      <c r="Q35" s="980">
        <v>44</v>
      </c>
      <c r="R35" s="981">
        <f t="shared" si="7"/>
        <v>240</v>
      </c>
      <c r="S35" s="1042">
        <f t="shared" si="8"/>
        <v>42.857142857142854</v>
      </c>
      <c r="T35" s="1065">
        <f t="shared" si="3"/>
        <v>387</v>
      </c>
      <c r="U35" s="979">
        <f t="shared" si="9"/>
        <v>387</v>
      </c>
    </row>
    <row r="36" spans="1:21" s="837" customFormat="1" ht="30" customHeight="1">
      <c r="A36" s="838">
        <v>3</v>
      </c>
      <c r="B36" s="1051" t="s">
        <v>687</v>
      </c>
      <c r="C36" s="1044">
        <f aca="true" t="shared" si="13" ref="C36:R36">SUM(C37:C40)</f>
        <v>1040</v>
      </c>
      <c r="D36" s="1044">
        <f t="shared" si="13"/>
        <v>208</v>
      </c>
      <c r="E36" s="1044">
        <f t="shared" si="13"/>
        <v>832</v>
      </c>
      <c r="F36" s="1044">
        <f t="shared" si="13"/>
        <v>6</v>
      </c>
      <c r="G36" s="1044">
        <f t="shared" si="13"/>
        <v>0</v>
      </c>
      <c r="H36" s="1044">
        <f t="shared" si="13"/>
        <v>1034</v>
      </c>
      <c r="I36" s="1044">
        <f t="shared" si="13"/>
        <v>916</v>
      </c>
      <c r="J36" s="1044">
        <f t="shared" si="13"/>
        <v>699</v>
      </c>
      <c r="K36" s="1044">
        <f t="shared" si="13"/>
        <v>10</v>
      </c>
      <c r="L36" s="1044">
        <f t="shared" si="13"/>
        <v>206</v>
      </c>
      <c r="M36" s="1044">
        <f t="shared" si="13"/>
        <v>1</v>
      </c>
      <c r="N36" s="1044">
        <f t="shared" si="13"/>
        <v>0</v>
      </c>
      <c r="O36" s="1044">
        <f t="shared" si="13"/>
        <v>0</v>
      </c>
      <c r="P36" s="1044">
        <f t="shared" si="13"/>
        <v>0</v>
      </c>
      <c r="Q36" s="1044">
        <f t="shared" si="13"/>
        <v>118</v>
      </c>
      <c r="R36" s="1044">
        <f t="shared" si="13"/>
        <v>325</v>
      </c>
      <c r="S36" s="1059">
        <f t="shared" si="8"/>
        <v>77.40174672489083</v>
      </c>
      <c r="T36" s="1065">
        <f t="shared" si="3"/>
        <v>1040</v>
      </c>
      <c r="U36" s="979">
        <f t="shared" si="9"/>
        <v>1040</v>
      </c>
    </row>
    <row r="37" spans="1:21" s="837" customFormat="1" ht="30" customHeight="1">
      <c r="A37" s="839">
        <v>1</v>
      </c>
      <c r="B37" s="972" t="s">
        <v>688</v>
      </c>
      <c r="C37" s="1045">
        <f t="shared" si="4"/>
        <v>283</v>
      </c>
      <c r="D37" s="1046">
        <v>14</v>
      </c>
      <c r="E37" s="1046">
        <v>269</v>
      </c>
      <c r="F37" s="1046">
        <v>5</v>
      </c>
      <c r="G37" s="1046"/>
      <c r="H37" s="1045">
        <f t="shared" si="5"/>
        <v>278</v>
      </c>
      <c r="I37" s="1045">
        <f t="shared" si="6"/>
        <v>259</v>
      </c>
      <c r="J37" s="1046">
        <v>241</v>
      </c>
      <c r="K37" s="1046">
        <v>1</v>
      </c>
      <c r="L37" s="1046">
        <v>17</v>
      </c>
      <c r="M37" s="1046">
        <v>0</v>
      </c>
      <c r="N37" s="1046"/>
      <c r="O37" s="1046">
        <v>0</v>
      </c>
      <c r="P37" s="1047">
        <v>0</v>
      </c>
      <c r="Q37" s="980">
        <v>19</v>
      </c>
      <c r="R37" s="981">
        <f t="shared" si="7"/>
        <v>36</v>
      </c>
      <c r="S37" s="1042">
        <f t="shared" si="8"/>
        <v>93.43629343629344</v>
      </c>
      <c r="T37" s="1065">
        <f t="shared" si="3"/>
        <v>283</v>
      </c>
      <c r="U37" s="979">
        <f t="shared" si="9"/>
        <v>283</v>
      </c>
    </row>
    <row r="38" spans="1:21" s="837" customFormat="1" ht="30" customHeight="1">
      <c r="A38" s="839">
        <v>2</v>
      </c>
      <c r="B38" s="972" t="s">
        <v>686</v>
      </c>
      <c r="C38" s="1045">
        <f t="shared" si="4"/>
        <v>276</v>
      </c>
      <c r="D38" s="1046">
        <v>79</v>
      </c>
      <c r="E38" s="1046">
        <v>197</v>
      </c>
      <c r="F38" s="1046"/>
      <c r="G38" s="1046"/>
      <c r="H38" s="1045">
        <f t="shared" si="5"/>
        <v>276</v>
      </c>
      <c r="I38" s="1045">
        <f t="shared" si="6"/>
        <v>236</v>
      </c>
      <c r="J38" s="1046">
        <v>163</v>
      </c>
      <c r="K38" s="1046">
        <v>5</v>
      </c>
      <c r="L38" s="1046">
        <v>68</v>
      </c>
      <c r="M38" s="1046">
        <v>0</v>
      </c>
      <c r="N38" s="1046"/>
      <c r="O38" s="1046"/>
      <c r="P38" s="1047"/>
      <c r="Q38" s="980">
        <v>40</v>
      </c>
      <c r="R38" s="981">
        <f t="shared" si="7"/>
        <v>108</v>
      </c>
      <c r="S38" s="1042">
        <f t="shared" si="8"/>
        <v>71.1864406779661</v>
      </c>
      <c r="T38" s="1065">
        <f t="shared" si="3"/>
        <v>276</v>
      </c>
      <c r="U38" s="979">
        <f t="shared" si="9"/>
        <v>276</v>
      </c>
    </row>
    <row r="39" spans="1:21" s="837" customFormat="1" ht="30" customHeight="1">
      <c r="A39" s="839">
        <v>3</v>
      </c>
      <c r="B39" s="972" t="s">
        <v>690</v>
      </c>
      <c r="C39" s="1045">
        <f t="shared" si="4"/>
        <v>329</v>
      </c>
      <c r="D39" s="1046">
        <v>79</v>
      </c>
      <c r="E39" s="1046">
        <v>250</v>
      </c>
      <c r="F39" s="1046">
        <v>1</v>
      </c>
      <c r="G39" s="1046"/>
      <c r="H39" s="1045">
        <f t="shared" si="5"/>
        <v>328</v>
      </c>
      <c r="I39" s="1045">
        <f t="shared" si="6"/>
        <v>280</v>
      </c>
      <c r="J39" s="1046">
        <v>184</v>
      </c>
      <c r="K39" s="1046">
        <v>3</v>
      </c>
      <c r="L39" s="1046">
        <v>92</v>
      </c>
      <c r="M39" s="1046">
        <v>1</v>
      </c>
      <c r="N39" s="1046"/>
      <c r="O39" s="1046"/>
      <c r="P39" s="1047"/>
      <c r="Q39" s="980">
        <v>48</v>
      </c>
      <c r="R39" s="981">
        <f t="shared" si="7"/>
        <v>141</v>
      </c>
      <c r="S39" s="1042">
        <f t="shared" si="8"/>
        <v>66.78571428571428</v>
      </c>
      <c r="T39" s="1065">
        <f t="shared" si="3"/>
        <v>329</v>
      </c>
      <c r="U39" s="979">
        <f t="shared" si="9"/>
        <v>329</v>
      </c>
    </row>
    <row r="40" spans="1:21" s="837" customFormat="1" ht="30" customHeight="1">
      <c r="A40" s="839">
        <v>4</v>
      </c>
      <c r="B40" s="972" t="s">
        <v>693</v>
      </c>
      <c r="C40" s="1045">
        <f t="shared" si="4"/>
        <v>152</v>
      </c>
      <c r="D40" s="1046">
        <v>36</v>
      </c>
      <c r="E40" s="1046">
        <v>116</v>
      </c>
      <c r="F40" s="1046"/>
      <c r="G40" s="1046"/>
      <c r="H40" s="1045">
        <f t="shared" si="5"/>
        <v>152</v>
      </c>
      <c r="I40" s="1045">
        <f t="shared" si="6"/>
        <v>141</v>
      </c>
      <c r="J40" s="1046">
        <v>111</v>
      </c>
      <c r="K40" s="1046">
        <v>1</v>
      </c>
      <c r="L40" s="1046">
        <v>29</v>
      </c>
      <c r="M40" s="1046">
        <v>0</v>
      </c>
      <c r="N40" s="1046"/>
      <c r="O40" s="1046"/>
      <c r="P40" s="1047"/>
      <c r="Q40" s="980">
        <v>11</v>
      </c>
      <c r="R40" s="981">
        <f t="shared" si="7"/>
        <v>40</v>
      </c>
      <c r="S40" s="1042">
        <f t="shared" si="8"/>
        <v>79.43262411347519</v>
      </c>
      <c r="T40" s="1065">
        <f t="shared" si="3"/>
        <v>152</v>
      </c>
      <c r="U40" s="979">
        <f t="shared" si="9"/>
        <v>152</v>
      </c>
    </row>
    <row r="41" spans="1:21" s="837" customFormat="1" ht="30" customHeight="1">
      <c r="A41" s="838">
        <v>4</v>
      </c>
      <c r="B41" s="1051" t="s">
        <v>694</v>
      </c>
      <c r="C41" s="1044">
        <f aca="true" t="shared" si="14" ref="C41:R41">SUM(C42:C47)</f>
        <v>1677</v>
      </c>
      <c r="D41" s="1044">
        <f t="shared" si="14"/>
        <v>703</v>
      </c>
      <c r="E41" s="1044">
        <f t="shared" si="14"/>
        <v>974</v>
      </c>
      <c r="F41" s="1044">
        <f t="shared" si="14"/>
        <v>5</v>
      </c>
      <c r="G41" s="1044">
        <f t="shared" si="14"/>
        <v>0</v>
      </c>
      <c r="H41" s="1044">
        <f t="shared" si="14"/>
        <v>1672</v>
      </c>
      <c r="I41" s="1044">
        <f t="shared" si="14"/>
        <v>1343</v>
      </c>
      <c r="J41" s="1044">
        <f t="shared" si="14"/>
        <v>716</v>
      </c>
      <c r="K41" s="1044">
        <f t="shared" si="14"/>
        <v>22</v>
      </c>
      <c r="L41" s="1044">
        <f t="shared" si="14"/>
        <v>593</v>
      </c>
      <c r="M41" s="1044">
        <f t="shared" si="14"/>
        <v>10</v>
      </c>
      <c r="N41" s="1044">
        <f t="shared" si="14"/>
        <v>1</v>
      </c>
      <c r="O41" s="1044">
        <f t="shared" si="14"/>
        <v>1</v>
      </c>
      <c r="P41" s="1044">
        <f t="shared" si="14"/>
        <v>0</v>
      </c>
      <c r="Q41" s="1044">
        <f t="shared" si="14"/>
        <v>329</v>
      </c>
      <c r="R41" s="1044">
        <f t="shared" si="14"/>
        <v>934</v>
      </c>
      <c r="S41" s="1059">
        <f t="shared" si="8"/>
        <v>54.95160089352197</v>
      </c>
      <c r="T41" s="1065">
        <f t="shared" si="3"/>
        <v>1677</v>
      </c>
      <c r="U41" s="979">
        <f t="shared" si="9"/>
        <v>1677</v>
      </c>
    </row>
    <row r="42" spans="1:21" s="837" customFormat="1" ht="30" customHeight="1">
      <c r="A42" s="839">
        <v>1</v>
      </c>
      <c r="B42" s="972" t="s">
        <v>695</v>
      </c>
      <c r="C42" s="1045">
        <f t="shared" si="4"/>
        <v>314</v>
      </c>
      <c r="D42" s="1046">
        <v>154</v>
      </c>
      <c r="E42" s="1046">
        <v>160</v>
      </c>
      <c r="F42" s="1046">
        <v>0</v>
      </c>
      <c r="G42" s="1046">
        <v>0</v>
      </c>
      <c r="H42" s="1045">
        <f t="shared" si="5"/>
        <v>314</v>
      </c>
      <c r="I42" s="1045">
        <f t="shared" si="6"/>
        <v>258</v>
      </c>
      <c r="J42" s="1046">
        <v>120</v>
      </c>
      <c r="K42" s="1046">
        <v>3</v>
      </c>
      <c r="L42" s="1046">
        <v>135</v>
      </c>
      <c r="M42" s="1046">
        <v>0</v>
      </c>
      <c r="N42" s="1046">
        <v>0</v>
      </c>
      <c r="O42" s="1046">
        <v>0</v>
      </c>
      <c r="P42" s="1047">
        <v>0</v>
      </c>
      <c r="Q42" s="980">
        <v>56</v>
      </c>
      <c r="R42" s="981">
        <f t="shared" si="7"/>
        <v>191</v>
      </c>
      <c r="S42" s="1042">
        <f t="shared" si="8"/>
        <v>47.674418604651166</v>
      </c>
      <c r="T42" s="1065">
        <f t="shared" si="3"/>
        <v>314</v>
      </c>
      <c r="U42" s="979">
        <f t="shared" si="9"/>
        <v>314</v>
      </c>
    </row>
    <row r="43" spans="1:21" s="837" customFormat="1" ht="30" customHeight="1">
      <c r="A43" s="839">
        <v>2</v>
      </c>
      <c r="B43" s="1052" t="s">
        <v>741</v>
      </c>
      <c r="C43" s="1045">
        <f t="shared" si="4"/>
        <v>465</v>
      </c>
      <c r="D43" s="1046">
        <v>161</v>
      </c>
      <c r="E43" s="1046">
        <v>304</v>
      </c>
      <c r="F43" s="1046">
        <v>2</v>
      </c>
      <c r="G43" s="1046">
        <v>0</v>
      </c>
      <c r="H43" s="1045">
        <f t="shared" si="5"/>
        <v>463</v>
      </c>
      <c r="I43" s="1045">
        <f t="shared" si="6"/>
        <v>376</v>
      </c>
      <c r="J43" s="1046">
        <v>221</v>
      </c>
      <c r="K43" s="1046">
        <v>3</v>
      </c>
      <c r="L43" s="1046">
        <v>152</v>
      </c>
      <c r="M43" s="1046">
        <v>0</v>
      </c>
      <c r="N43" s="1046">
        <v>0</v>
      </c>
      <c r="O43" s="1046">
        <v>0</v>
      </c>
      <c r="P43" s="1047">
        <v>0</v>
      </c>
      <c r="Q43" s="980">
        <v>87</v>
      </c>
      <c r="R43" s="981">
        <f t="shared" si="7"/>
        <v>239</v>
      </c>
      <c r="S43" s="1042">
        <f t="shared" si="8"/>
        <v>59.57446808510638</v>
      </c>
      <c r="T43" s="1065">
        <f t="shared" si="3"/>
        <v>465</v>
      </c>
      <c r="U43" s="979">
        <f t="shared" si="9"/>
        <v>465</v>
      </c>
    </row>
    <row r="44" spans="1:21" s="837" customFormat="1" ht="30" customHeight="1">
      <c r="A44" s="839">
        <v>3</v>
      </c>
      <c r="B44" s="1053" t="s">
        <v>710</v>
      </c>
      <c r="C44" s="1045">
        <f t="shared" si="4"/>
        <v>234</v>
      </c>
      <c r="D44" s="1046">
        <v>107</v>
      </c>
      <c r="E44" s="1046">
        <v>127</v>
      </c>
      <c r="F44" s="1046">
        <v>1</v>
      </c>
      <c r="G44" s="1046">
        <v>0</v>
      </c>
      <c r="H44" s="1045">
        <f t="shared" si="5"/>
        <v>233</v>
      </c>
      <c r="I44" s="1045">
        <f t="shared" si="6"/>
        <v>175</v>
      </c>
      <c r="J44" s="1046">
        <v>98</v>
      </c>
      <c r="K44" s="1046">
        <v>3</v>
      </c>
      <c r="L44" s="1046">
        <v>72</v>
      </c>
      <c r="M44" s="1046">
        <v>1</v>
      </c>
      <c r="N44" s="1046">
        <v>1</v>
      </c>
      <c r="O44" s="1046">
        <v>0</v>
      </c>
      <c r="P44" s="1047">
        <v>0</v>
      </c>
      <c r="Q44" s="980">
        <v>58</v>
      </c>
      <c r="R44" s="981">
        <f t="shared" si="7"/>
        <v>132</v>
      </c>
      <c r="S44" s="1042">
        <f t="shared" si="8"/>
        <v>57.714285714285715</v>
      </c>
      <c r="T44" s="1065">
        <f t="shared" si="3"/>
        <v>234</v>
      </c>
      <c r="U44" s="979">
        <f t="shared" si="9"/>
        <v>234</v>
      </c>
    </row>
    <row r="45" spans="1:21" s="837" customFormat="1" ht="30" customHeight="1">
      <c r="A45" s="839">
        <v>4</v>
      </c>
      <c r="B45" s="1053" t="s">
        <v>706</v>
      </c>
      <c r="C45" s="1045">
        <f t="shared" si="4"/>
        <v>124</v>
      </c>
      <c r="D45" s="1046">
        <v>61</v>
      </c>
      <c r="E45" s="1046">
        <v>63</v>
      </c>
      <c r="F45" s="1046">
        <v>0</v>
      </c>
      <c r="G45" s="1046">
        <v>0</v>
      </c>
      <c r="H45" s="1045">
        <f t="shared" si="5"/>
        <v>124</v>
      </c>
      <c r="I45" s="1045">
        <f t="shared" si="6"/>
        <v>108</v>
      </c>
      <c r="J45" s="1046">
        <v>44</v>
      </c>
      <c r="K45" s="1046">
        <v>0</v>
      </c>
      <c r="L45" s="1046">
        <v>63</v>
      </c>
      <c r="M45" s="1046">
        <v>0</v>
      </c>
      <c r="N45" s="1046">
        <v>0</v>
      </c>
      <c r="O45" s="1046">
        <v>1</v>
      </c>
      <c r="P45" s="1047">
        <v>0</v>
      </c>
      <c r="Q45" s="980">
        <v>16</v>
      </c>
      <c r="R45" s="981">
        <f t="shared" si="7"/>
        <v>80</v>
      </c>
      <c r="S45" s="1042">
        <f t="shared" si="8"/>
        <v>40.74074074074074</v>
      </c>
      <c r="T45" s="1065">
        <f t="shared" si="3"/>
        <v>124</v>
      </c>
      <c r="U45" s="979">
        <f t="shared" si="9"/>
        <v>124</v>
      </c>
    </row>
    <row r="46" spans="1:21" s="837" customFormat="1" ht="30" customHeight="1">
      <c r="A46" s="839">
        <v>5</v>
      </c>
      <c r="B46" s="1053" t="s">
        <v>698</v>
      </c>
      <c r="C46" s="1045">
        <f t="shared" si="4"/>
        <v>358</v>
      </c>
      <c r="D46" s="1046">
        <v>138</v>
      </c>
      <c r="E46" s="1046">
        <v>220</v>
      </c>
      <c r="F46" s="1046">
        <v>1</v>
      </c>
      <c r="G46" s="1046">
        <v>0</v>
      </c>
      <c r="H46" s="1045">
        <f t="shared" si="5"/>
        <v>357</v>
      </c>
      <c r="I46" s="1045">
        <f t="shared" si="6"/>
        <v>267</v>
      </c>
      <c r="J46" s="1046">
        <v>158</v>
      </c>
      <c r="K46" s="1046">
        <v>7</v>
      </c>
      <c r="L46" s="1046">
        <v>93</v>
      </c>
      <c r="M46" s="1046">
        <v>9</v>
      </c>
      <c r="N46" s="1046">
        <v>0</v>
      </c>
      <c r="O46" s="1046">
        <v>0</v>
      </c>
      <c r="P46" s="1047">
        <v>0</v>
      </c>
      <c r="Q46" s="980">
        <v>90</v>
      </c>
      <c r="R46" s="981">
        <f t="shared" si="7"/>
        <v>192</v>
      </c>
      <c r="S46" s="1042">
        <f t="shared" si="8"/>
        <v>61.79775280898876</v>
      </c>
      <c r="T46" s="1065">
        <f t="shared" si="3"/>
        <v>358</v>
      </c>
      <c r="U46" s="979">
        <f t="shared" si="9"/>
        <v>358</v>
      </c>
    </row>
    <row r="47" spans="1:21" s="837" customFormat="1" ht="30" customHeight="1">
      <c r="A47" s="839">
        <v>6</v>
      </c>
      <c r="B47" s="1053" t="s">
        <v>699</v>
      </c>
      <c r="C47" s="1045">
        <f t="shared" si="4"/>
        <v>182</v>
      </c>
      <c r="D47" s="1046">
        <v>82</v>
      </c>
      <c r="E47" s="1046">
        <v>100</v>
      </c>
      <c r="F47" s="1046">
        <v>1</v>
      </c>
      <c r="G47" s="1046">
        <v>0</v>
      </c>
      <c r="H47" s="1045">
        <f t="shared" si="5"/>
        <v>181</v>
      </c>
      <c r="I47" s="1045">
        <f t="shared" si="6"/>
        <v>159</v>
      </c>
      <c r="J47" s="1046">
        <v>75</v>
      </c>
      <c r="K47" s="1046">
        <v>6</v>
      </c>
      <c r="L47" s="1046">
        <v>78</v>
      </c>
      <c r="M47" s="1046">
        <v>0</v>
      </c>
      <c r="N47" s="1046">
        <v>0</v>
      </c>
      <c r="O47" s="1046">
        <v>0</v>
      </c>
      <c r="P47" s="1047">
        <v>0</v>
      </c>
      <c r="Q47" s="980">
        <v>22</v>
      </c>
      <c r="R47" s="981">
        <f t="shared" si="7"/>
        <v>100</v>
      </c>
      <c r="S47" s="1042">
        <f t="shared" si="8"/>
        <v>50.943396226415096</v>
      </c>
      <c r="T47" s="1065">
        <f t="shared" si="3"/>
        <v>182</v>
      </c>
      <c r="U47" s="979">
        <f t="shared" si="9"/>
        <v>182</v>
      </c>
    </row>
    <row r="48" spans="1:21" s="837" customFormat="1" ht="30" customHeight="1">
      <c r="A48" s="838">
        <v>5</v>
      </c>
      <c r="B48" s="1051" t="s">
        <v>700</v>
      </c>
      <c r="C48" s="1044">
        <f>SUM(C49:C53)</f>
        <v>1799</v>
      </c>
      <c r="D48" s="1044">
        <f aca="true" t="shared" si="15" ref="D48:R48">SUM(D49:D53)</f>
        <v>750</v>
      </c>
      <c r="E48" s="1044">
        <f t="shared" si="15"/>
        <v>1049</v>
      </c>
      <c r="F48" s="1044">
        <f t="shared" si="15"/>
        <v>9</v>
      </c>
      <c r="G48" s="1044">
        <f t="shared" si="15"/>
        <v>0</v>
      </c>
      <c r="H48" s="1044">
        <f t="shared" si="15"/>
        <v>1790</v>
      </c>
      <c r="I48" s="1044">
        <f t="shared" si="15"/>
        <v>1417</v>
      </c>
      <c r="J48" s="1044">
        <f t="shared" si="15"/>
        <v>756</v>
      </c>
      <c r="K48" s="1044">
        <f t="shared" si="15"/>
        <v>5</v>
      </c>
      <c r="L48" s="1044">
        <f t="shared" si="15"/>
        <v>656</v>
      </c>
      <c r="M48" s="1044">
        <f t="shared" si="15"/>
        <v>0</v>
      </c>
      <c r="N48" s="1044">
        <f t="shared" si="15"/>
        <v>0</v>
      </c>
      <c r="O48" s="1044">
        <f t="shared" si="15"/>
        <v>0</v>
      </c>
      <c r="P48" s="1044">
        <f t="shared" si="15"/>
        <v>0</v>
      </c>
      <c r="Q48" s="1044">
        <f t="shared" si="15"/>
        <v>373</v>
      </c>
      <c r="R48" s="1044">
        <f t="shared" si="15"/>
        <v>1029</v>
      </c>
      <c r="S48" s="1059">
        <f>(J48+K48)/I48*100</f>
        <v>53.70501058574453</v>
      </c>
      <c r="T48" s="1065">
        <f t="shared" si="3"/>
        <v>1799</v>
      </c>
      <c r="U48" s="979">
        <f t="shared" si="9"/>
        <v>1799</v>
      </c>
    </row>
    <row r="49" spans="1:21" s="837" customFormat="1" ht="30" customHeight="1">
      <c r="A49" s="839">
        <v>1</v>
      </c>
      <c r="B49" s="972" t="s">
        <v>701</v>
      </c>
      <c r="C49" s="1045">
        <f t="shared" si="4"/>
        <v>144</v>
      </c>
      <c r="D49" s="1046">
        <v>1</v>
      </c>
      <c r="E49" s="1046">
        <v>143</v>
      </c>
      <c r="F49" s="1046">
        <v>3</v>
      </c>
      <c r="G49" s="1046">
        <v>0</v>
      </c>
      <c r="H49" s="1045">
        <f t="shared" si="5"/>
        <v>141</v>
      </c>
      <c r="I49" s="1045">
        <f t="shared" si="6"/>
        <v>135</v>
      </c>
      <c r="J49" s="1046">
        <v>93</v>
      </c>
      <c r="K49" s="1046">
        <v>0</v>
      </c>
      <c r="L49" s="1046">
        <v>42</v>
      </c>
      <c r="M49" s="1046">
        <v>0</v>
      </c>
      <c r="N49" s="1046">
        <v>0</v>
      </c>
      <c r="O49" s="1046">
        <v>0</v>
      </c>
      <c r="P49" s="1047">
        <v>0</v>
      </c>
      <c r="Q49" s="980">
        <v>6</v>
      </c>
      <c r="R49" s="981">
        <f t="shared" si="7"/>
        <v>48</v>
      </c>
      <c r="S49" s="1042">
        <f t="shared" si="8"/>
        <v>68.88888888888889</v>
      </c>
      <c r="T49" s="1065">
        <f t="shared" si="3"/>
        <v>144</v>
      </c>
      <c r="U49" s="979">
        <f t="shared" si="9"/>
        <v>144</v>
      </c>
    </row>
    <row r="50" spans="1:21" s="837" customFormat="1" ht="30" customHeight="1">
      <c r="A50" s="839">
        <v>2</v>
      </c>
      <c r="B50" s="972" t="s">
        <v>742</v>
      </c>
      <c r="C50" s="1045">
        <f t="shared" si="4"/>
        <v>290</v>
      </c>
      <c r="D50" s="1046">
        <v>130</v>
      </c>
      <c r="E50" s="1046">
        <v>160</v>
      </c>
      <c r="F50" s="1046">
        <v>0</v>
      </c>
      <c r="G50" s="1046">
        <v>0</v>
      </c>
      <c r="H50" s="1045">
        <f t="shared" si="5"/>
        <v>290</v>
      </c>
      <c r="I50" s="1045">
        <f t="shared" si="6"/>
        <v>211</v>
      </c>
      <c r="J50" s="1046">
        <v>102</v>
      </c>
      <c r="K50" s="1046">
        <v>1</v>
      </c>
      <c r="L50" s="1046">
        <v>108</v>
      </c>
      <c r="M50" s="1046">
        <v>0</v>
      </c>
      <c r="N50" s="1046">
        <v>0</v>
      </c>
      <c r="O50" s="1046">
        <v>0</v>
      </c>
      <c r="P50" s="1047">
        <v>0</v>
      </c>
      <c r="Q50" s="980">
        <v>79</v>
      </c>
      <c r="R50" s="981">
        <f t="shared" si="7"/>
        <v>187</v>
      </c>
      <c r="S50" s="1042">
        <f t="shared" si="8"/>
        <v>48.81516587677725</v>
      </c>
      <c r="T50" s="1065">
        <f t="shared" si="3"/>
        <v>290</v>
      </c>
      <c r="U50" s="979">
        <f t="shared" si="9"/>
        <v>290</v>
      </c>
    </row>
    <row r="51" spans="1:21" s="837" customFormat="1" ht="30" customHeight="1">
      <c r="A51" s="839">
        <v>3</v>
      </c>
      <c r="B51" s="972" t="s">
        <v>758</v>
      </c>
      <c r="C51" s="1045">
        <f t="shared" si="4"/>
        <v>514</v>
      </c>
      <c r="D51" s="1046">
        <v>226</v>
      </c>
      <c r="E51" s="1046">
        <v>288</v>
      </c>
      <c r="F51" s="1046">
        <v>2</v>
      </c>
      <c r="G51" s="1046">
        <v>0</v>
      </c>
      <c r="H51" s="1045">
        <f t="shared" si="5"/>
        <v>512</v>
      </c>
      <c r="I51" s="1045">
        <f t="shared" si="6"/>
        <v>414</v>
      </c>
      <c r="J51" s="1046">
        <v>224</v>
      </c>
      <c r="K51" s="1046">
        <v>2</v>
      </c>
      <c r="L51" s="1046">
        <v>188</v>
      </c>
      <c r="M51" s="1046">
        <v>0</v>
      </c>
      <c r="N51" s="1046">
        <v>0</v>
      </c>
      <c r="O51" s="1046">
        <v>0</v>
      </c>
      <c r="P51" s="1047">
        <v>0</v>
      </c>
      <c r="Q51" s="980">
        <v>98</v>
      </c>
      <c r="R51" s="981">
        <f t="shared" si="7"/>
        <v>286</v>
      </c>
      <c r="S51" s="1042">
        <f>(J51+K51)/I51*100</f>
        <v>54.589371980676326</v>
      </c>
      <c r="T51" s="1065">
        <f t="shared" si="3"/>
        <v>514</v>
      </c>
      <c r="U51" s="979">
        <f t="shared" si="9"/>
        <v>514</v>
      </c>
    </row>
    <row r="52" spans="1:21" s="837" customFormat="1" ht="30" customHeight="1">
      <c r="A52" s="839">
        <v>4</v>
      </c>
      <c r="B52" s="972" t="s">
        <v>712</v>
      </c>
      <c r="C52" s="1045">
        <f>D52+E52</f>
        <v>505</v>
      </c>
      <c r="D52" s="1046">
        <v>212</v>
      </c>
      <c r="E52" s="1046">
        <v>293</v>
      </c>
      <c r="F52" s="1046">
        <v>2</v>
      </c>
      <c r="G52" s="1046">
        <v>0</v>
      </c>
      <c r="H52" s="1045">
        <f>I52+Q52</f>
        <v>503</v>
      </c>
      <c r="I52" s="1045">
        <f>J52+K52+L52+M52+N52+O52+P52</f>
        <v>402</v>
      </c>
      <c r="J52" s="1046">
        <v>206</v>
      </c>
      <c r="K52" s="1046">
        <v>1</v>
      </c>
      <c r="L52" s="1046">
        <v>195</v>
      </c>
      <c r="M52" s="1046">
        <v>0</v>
      </c>
      <c r="N52" s="1046">
        <v>0</v>
      </c>
      <c r="O52" s="1046">
        <v>0</v>
      </c>
      <c r="P52" s="1047">
        <v>0</v>
      </c>
      <c r="Q52" s="980">
        <v>101</v>
      </c>
      <c r="R52" s="981">
        <f>L52+M52+N52+O52+P52+Q52</f>
        <v>296</v>
      </c>
      <c r="S52" s="1042">
        <f>(J52+K52)/I52*100</f>
        <v>51.49253731343284</v>
      </c>
      <c r="T52" s="1065">
        <f>F52+H52</f>
        <v>505</v>
      </c>
      <c r="U52" s="979"/>
    </row>
    <row r="53" spans="1:21" s="837" customFormat="1" ht="30" customHeight="1">
      <c r="A53" s="839">
        <v>5</v>
      </c>
      <c r="B53" s="972" t="s">
        <v>757</v>
      </c>
      <c r="C53" s="1045">
        <f t="shared" si="4"/>
        <v>346</v>
      </c>
      <c r="D53" s="1046">
        <v>181</v>
      </c>
      <c r="E53" s="1046">
        <v>165</v>
      </c>
      <c r="F53" s="1046">
        <v>2</v>
      </c>
      <c r="G53" s="1046">
        <v>0</v>
      </c>
      <c r="H53" s="1045">
        <f t="shared" si="5"/>
        <v>344</v>
      </c>
      <c r="I53" s="1045">
        <f t="shared" si="6"/>
        <v>255</v>
      </c>
      <c r="J53" s="1046">
        <v>131</v>
      </c>
      <c r="K53" s="1046">
        <v>1</v>
      </c>
      <c r="L53" s="1046">
        <v>123</v>
      </c>
      <c r="M53" s="1046">
        <v>0</v>
      </c>
      <c r="N53" s="1046">
        <v>0</v>
      </c>
      <c r="O53" s="1046">
        <v>0</v>
      </c>
      <c r="P53" s="1047">
        <v>0</v>
      </c>
      <c r="Q53" s="980">
        <v>89</v>
      </c>
      <c r="R53" s="981">
        <f t="shared" si="7"/>
        <v>212</v>
      </c>
      <c r="S53" s="1042">
        <f>(J53+K53)/I53*100</f>
        <v>51.76470588235295</v>
      </c>
      <c r="T53" s="1065">
        <f t="shared" si="3"/>
        <v>346</v>
      </c>
      <c r="U53" s="979">
        <f t="shared" si="9"/>
        <v>346</v>
      </c>
    </row>
    <row r="54" spans="1:21" s="837" customFormat="1" ht="30" customHeight="1">
      <c r="A54" s="838">
        <v>6</v>
      </c>
      <c r="B54" s="1051" t="s">
        <v>702</v>
      </c>
      <c r="C54" s="1044">
        <f aca="true" t="shared" si="16" ref="C54:R54">SUM(C55:C59)</f>
        <v>918</v>
      </c>
      <c r="D54" s="1044">
        <f t="shared" si="16"/>
        <v>427</v>
      </c>
      <c r="E54" s="1044">
        <f t="shared" si="16"/>
        <v>491</v>
      </c>
      <c r="F54" s="1044">
        <f t="shared" si="16"/>
        <v>6</v>
      </c>
      <c r="G54" s="1044">
        <f t="shared" si="16"/>
        <v>0</v>
      </c>
      <c r="H54" s="1044">
        <f t="shared" si="16"/>
        <v>912</v>
      </c>
      <c r="I54" s="1044">
        <f t="shared" si="16"/>
        <v>682</v>
      </c>
      <c r="J54" s="1044">
        <f t="shared" si="16"/>
        <v>384</v>
      </c>
      <c r="K54" s="1044">
        <f t="shared" si="16"/>
        <v>17</v>
      </c>
      <c r="L54" s="1044">
        <f t="shared" si="16"/>
        <v>271</v>
      </c>
      <c r="M54" s="1044">
        <f t="shared" si="16"/>
        <v>1</v>
      </c>
      <c r="N54" s="1044">
        <f t="shared" si="16"/>
        <v>0</v>
      </c>
      <c r="O54" s="1044">
        <f t="shared" si="16"/>
        <v>0</v>
      </c>
      <c r="P54" s="1044">
        <f t="shared" si="16"/>
        <v>9</v>
      </c>
      <c r="Q54" s="1044">
        <f t="shared" si="16"/>
        <v>230</v>
      </c>
      <c r="R54" s="1044">
        <f t="shared" si="16"/>
        <v>511</v>
      </c>
      <c r="S54" s="1059">
        <f t="shared" si="8"/>
        <v>58.79765395894429</v>
      </c>
      <c r="T54" s="1065">
        <f t="shared" si="3"/>
        <v>918</v>
      </c>
      <c r="U54" s="979">
        <f t="shared" si="9"/>
        <v>918</v>
      </c>
    </row>
    <row r="55" spans="1:21" s="837" customFormat="1" ht="30" customHeight="1">
      <c r="A55" s="839">
        <v>1</v>
      </c>
      <c r="B55" s="973" t="s">
        <v>703</v>
      </c>
      <c r="C55" s="1045">
        <f t="shared" si="4"/>
        <v>82</v>
      </c>
      <c r="D55" s="1046">
        <v>4</v>
      </c>
      <c r="E55" s="1046">
        <v>78</v>
      </c>
      <c r="F55" s="1046">
        <v>3</v>
      </c>
      <c r="G55" s="1046"/>
      <c r="H55" s="1045">
        <f t="shared" si="5"/>
        <v>79</v>
      </c>
      <c r="I55" s="1045">
        <f t="shared" si="6"/>
        <v>79</v>
      </c>
      <c r="J55" s="1046">
        <v>70</v>
      </c>
      <c r="K55" s="1046"/>
      <c r="L55" s="1046">
        <v>7</v>
      </c>
      <c r="M55" s="1046"/>
      <c r="N55" s="1046"/>
      <c r="O55" s="1046"/>
      <c r="P55" s="1047">
        <v>2</v>
      </c>
      <c r="Q55" s="980"/>
      <c r="R55" s="981">
        <f t="shared" si="7"/>
        <v>9</v>
      </c>
      <c r="S55" s="1042">
        <f t="shared" si="8"/>
        <v>88.60759493670885</v>
      </c>
      <c r="T55" s="1065">
        <f t="shared" si="3"/>
        <v>82</v>
      </c>
      <c r="U55" s="979">
        <f t="shared" si="9"/>
        <v>82</v>
      </c>
    </row>
    <row r="56" spans="1:21" s="837" customFormat="1" ht="30" customHeight="1">
      <c r="A56" s="839">
        <v>2</v>
      </c>
      <c r="B56" s="973" t="s">
        <v>704</v>
      </c>
      <c r="C56" s="1045">
        <f t="shared" si="4"/>
        <v>198</v>
      </c>
      <c r="D56" s="1046">
        <v>97</v>
      </c>
      <c r="E56" s="1046">
        <v>101</v>
      </c>
      <c r="F56" s="1046"/>
      <c r="G56" s="1046"/>
      <c r="H56" s="1045">
        <f t="shared" si="5"/>
        <v>198</v>
      </c>
      <c r="I56" s="1045">
        <f t="shared" si="6"/>
        <v>136</v>
      </c>
      <c r="J56" s="1046">
        <v>71</v>
      </c>
      <c r="K56" s="1046">
        <v>6</v>
      </c>
      <c r="L56" s="1046">
        <v>58</v>
      </c>
      <c r="M56" s="1046"/>
      <c r="N56" s="1046"/>
      <c r="O56" s="1046"/>
      <c r="P56" s="1047">
        <v>1</v>
      </c>
      <c r="Q56" s="980">
        <v>62</v>
      </c>
      <c r="R56" s="981">
        <f t="shared" si="7"/>
        <v>121</v>
      </c>
      <c r="S56" s="1042">
        <f t="shared" si="8"/>
        <v>56.61764705882353</v>
      </c>
      <c r="T56" s="1065">
        <f t="shared" si="3"/>
        <v>198</v>
      </c>
      <c r="U56" s="979">
        <f t="shared" si="9"/>
        <v>198</v>
      </c>
    </row>
    <row r="57" spans="1:21" s="837" customFormat="1" ht="30" customHeight="1">
      <c r="A57" s="839">
        <v>3</v>
      </c>
      <c r="B57" s="973" t="s">
        <v>705</v>
      </c>
      <c r="C57" s="1045">
        <f t="shared" si="4"/>
        <v>198</v>
      </c>
      <c r="D57" s="1046">
        <v>93</v>
      </c>
      <c r="E57" s="1046">
        <v>105</v>
      </c>
      <c r="F57" s="1046"/>
      <c r="G57" s="1046"/>
      <c r="H57" s="1045">
        <f t="shared" si="5"/>
        <v>198</v>
      </c>
      <c r="I57" s="1045">
        <f t="shared" si="6"/>
        <v>163</v>
      </c>
      <c r="J57" s="1046">
        <v>92</v>
      </c>
      <c r="K57" s="1046">
        <v>1</v>
      </c>
      <c r="L57" s="1046">
        <v>65</v>
      </c>
      <c r="M57" s="1046">
        <v>1</v>
      </c>
      <c r="N57" s="1046"/>
      <c r="O57" s="1046"/>
      <c r="P57" s="1047">
        <v>4</v>
      </c>
      <c r="Q57" s="980">
        <v>35</v>
      </c>
      <c r="R57" s="981">
        <f t="shared" si="7"/>
        <v>105</v>
      </c>
      <c r="S57" s="1042">
        <f t="shared" si="8"/>
        <v>57.05521472392638</v>
      </c>
      <c r="T57" s="1065">
        <f t="shared" si="3"/>
        <v>198</v>
      </c>
      <c r="U57" s="979">
        <f t="shared" si="9"/>
        <v>198</v>
      </c>
    </row>
    <row r="58" spans="1:21" s="837" customFormat="1" ht="30" customHeight="1">
      <c r="A58" s="839">
        <v>4</v>
      </c>
      <c r="B58" s="973" t="s">
        <v>697</v>
      </c>
      <c r="C58" s="1045">
        <f>D58+E58</f>
        <v>245</v>
      </c>
      <c r="D58" s="1046">
        <v>116</v>
      </c>
      <c r="E58" s="1046">
        <v>129</v>
      </c>
      <c r="F58" s="1046"/>
      <c r="G58" s="1046"/>
      <c r="H58" s="1045">
        <f>I58+Q58</f>
        <v>245</v>
      </c>
      <c r="I58" s="1045">
        <f>J58+K58+L58+M58+N58+O58+P58</f>
        <v>193</v>
      </c>
      <c r="J58" s="1046">
        <v>89</v>
      </c>
      <c r="K58" s="1046">
        <v>6</v>
      </c>
      <c r="L58" s="1046">
        <v>97</v>
      </c>
      <c r="M58" s="1046"/>
      <c r="N58" s="1046"/>
      <c r="O58" s="1046"/>
      <c r="P58" s="1047">
        <v>1</v>
      </c>
      <c r="Q58" s="980">
        <v>52</v>
      </c>
      <c r="R58" s="981">
        <f>L58+M58+N58+O58+P58+Q58</f>
        <v>150</v>
      </c>
      <c r="S58" s="1042">
        <f>(J58+K58)/I58*100</f>
        <v>49.22279792746114</v>
      </c>
      <c r="T58" s="1065">
        <f>F58+H58</f>
        <v>245</v>
      </c>
      <c r="U58" s="979"/>
    </row>
    <row r="59" spans="1:21" s="837" customFormat="1" ht="30" customHeight="1">
      <c r="A59" s="839">
        <v>5</v>
      </c>
      <c r="B59" s="973" t="s">
        <v>756</v>
      </c>
      <c r="C59" s="1045">
        <f t="shared" si="4"/>
        <v>195</v>
      </c>
      <c r="D59" s="1046">
        <v>117</v>
      </c>
      <c r="E59" s="1046">
        <v>78</v>
      </c>
      <c r="F59" s="1046">
        <v>3</v>
      </c>
      <c r="G59" s="1046"/>
      <c r="H59" s="1045">
        <f t="shared" si="5"/>
        <v>192</v>
      </c>
      <c r="I59" s="1045">
        <f t="shared" si="6"/>
        <v>111</v>
      </c>
      <c r="J59" s="1046">
        <v>62</v>
      </c>
      <c r="K59" s="1046">
        <v>4</v>
      </c>
      <c r="L59" s="1046">
        <v>44</v>
      </c>
      <c r="M59" s="1046"/>
      <c r="N59" s="1046"/>
      <c r="O59" s="1046"/>
      <c r="P59" s="1047">
        <v>1</v>
      </c>
      <c r="Q59" s="980">
        <v>81</v>
      </c>
      <c r="R59" s="981">
        <f t="shared" si="7"/>
        <v>126</v>
      </c>
      <c r="S59" s="1042">
        <f t="shared" si="8"/>
        <v>59.45945945945946</v>
      </c>
      <c r="T59" s="1065">
        <f t="shared" si="3"/>
        <v>195</v>
      </c>
      <c r="U59" s="979">
        <f t="shared" si="9"/>
        <v>195</v>
      </c>
    </row>
    <row r="60" spans="1:21" s="837" customFormat="1" ht="30" customHeight="1">
      <c r="A60" s="838">
        <v>7</v>
      </c>
      <c r="B60" s="1054" t="s">
        <v>707</v>
      </c>
      <c r="C60" s="1044">
        <f aca="true" t="shared" si="17" ref="C60:R60">SUM(C61:C64)</f>
        <v>1648</v>
      </c>
      <c r="D60" s="1044">
        <f t="shared" si="17"/>
        <v>722</v>
      </c>
      <c r="E60" s="1044">
        <f t="shared" si="17"/>
        <v>926</v>
      </c>
      <c r="F60" s="1044">
        <f t="shared" si="17"/>
        <v>13</v>
      </c>
      <c r="G60" s="1044">
        <f t="shared" si="17"/>
        <v>0</v>
      </c>
      <c r="H60" s="1044">
        <f t="shared" si="17"/>
        <v>1635</v>
      </c>
      <c r="I60" s="1044">
        <f t="shared" si="17"/>
        <v>1323</v>
      </c>
      <c r="J60" s="1044">
        <f t="shared" si="17"/>
        <v>672</v>
      </c>
      <c r="K60" s="1044">
        <f t="shared" si="17"/>
        <v>6</v>
      </c>
      <c r="L60" s="1044">
        <f t="shared" si="17"/>
        <v>644</v>
      </c>
      <c r="M60" s="1044">
        <f t="shared" si="17"/>
        <v>1</v>
      </c>
      <c r="N60" s="1044">
        <f t="shared" si="17"/>
        <v>0</v>
      </c>
      <c r="O60" s="1044">
        <f t="shared" si="17"/>
        <v>0</v>
      </c>
      <c r="P60" s="1044">
        <f t="shared" si="17"/>
        <v>0</v>
      </c>
      <c r="Q60" s="1044">
        <f t="shared" si="17"/>
        <v>312</v>
      </c>
      <c r="R60" s="1044">
        <f t="shared" si="17"/>
        <v>957</v>
      </c>
      <c r="S60" s="1059">
        <f t="shared" si="8"/>
        <v>51.247165532879826</v>
      </c>
      <c r="T60" s="1065">
        <f t="shared" si="3"/>
        <v>1648</v>
      </c>
      <c r="U60" s="979">
        <f t="shared" si="9"/>
        <v>1648</v>
      </c>
    </row>
    <row r="61" spans="1:21" s="837" customFormat="1" ht="30" customHeight="1">
      <c r="A61" s="839">
        <v>1</v>
      </c>
      <c r="B61" s="972" t="s">
        <v>708</v>
      </c>
      <c r="C61" s="1045">
        <f t="shared" si="4"/>
        <v>107</v>
      </c>
      <c r="D61" s="1046">
        <v>0</v>
      </c>
      <c r="E61" s="1046">
        <v>107</v>
      </c>
      <c r="F61" s="1046">
        <v>12</v>
      </c>
      <c r="G61" s="1046">
        <v>0</v>
      </c>
      <c r="H61" s="1045">
        <f t="shared" si="5"/>
        <v>95</v>
      </c>
      <c r="I61" s="1045">
        <f t="shared" si="6"/>
        <v>95</v>
      </c>
      <c r="J61" s="1046">
        <v>93</v>
      </c>
      <c r="K61" s="1046">
        <v>0</v>
      </c>
      <c r="L61" s="1046">
        <v>2</v>
      </c>
      <c r="M61" s="1046">
        <v>0</v>
      </c>
      <c r="N61" s="1046">
        <v>0</v>
      </c>
      <c r="O61" s="1046">
        <v>0</v>
      </c>
      <c r="P61" s="1047">
        <v>0</v>
      </c>
      <c r="Q61" s="980">
        <v>0</v>
      </c>
      <c r="R61" s="981">
        <f t="shared" si="7"/>
        <v>2</v>
      </c>
      <c r="S61" s="1042">
        <f t="shared" si="8"/>
        <v>97.89473684210527</v>
      </c>
      <c r="T61" s="1065">
        <f t="shared" si="3"/>
        <v>107</v>
      </c>
      <c r="U61" s="979">
        <f t="shared" si="9"/>
        <v>107</v>
      </c>
    </row>
    <row r="62" spans="1:21" s="837" customFormat="1" ht="30" customHeight="1">
      <c r="A62" s="839">
        <v>2</v>
      </c>
      <c r="B62" s="972" t="s">
        <v>709</v>
      </c>
      <c r="C62" s="1045">
        <f t="shared" si="4"/>
        <v>575</v>
      </c>
      <c r="D62" s="1046">
        <v>278</v>
      </c>
      <c r="E62" s="1046">
        <v>297</v>
      </c>
      <c r="F62" s="1046">
        <v>1</v>
      </c>
      <c r="G62" s="1046">
        <v>0</v>
      </c>
      <c r="H62" s="1045">
        <f t="shared" si="5"/>
        <v>574</v>
      </c>
      <c r="I62" s="1045">
        <f t="shared" si="6"/>
        <v>464</v>
      </c>
      <c r="J62" s="1046">
        <v>215</v>
      </c>
      <c r="K62" s="1046">
        <v>4</v>
      </c>
      <c r="L62" s="1046">
        <v>245</v>
      </c>
      <c r="M62" s="1046">
        <v>0</v>
      </c>
      <c r="N62" s="1046">
        <v>0</v>
      </c>
      <c r="O62" s="1046">
        <v>0</v>
      </c>
      <c r="P62" s="1047">
        <v>0</v>
      </c>
      <c r="Q62" s="980">
        <v>110</v>
      </c>
      <c r="R62" s="981">
        <f t="shared" si="7"/>
        <v>355</v>
      </c>
      <c r="S62" s="1042">
        <f t="shared" si="8"/>
        <v>47.19827586206897</v>
      </c>
      <c r="T62" s="1065">
        <f t="shared" si="3"/>
        <v>575</v>
      </c>
      <c r="U62" s="979">
        <f t="shared" si="9"/>
        <v>575</v>
      </c>
    </row>
    <row r="63" spans="1:21" s="837" customFormat="1" ht="30" customHeight="1">
      <c r="A63" s="839">
        <v>3</v>
      </c>
      <c r="B63" s="972" t="s">
        <v>696</v>
      </c>
      <c r="C63" s="1045">
        <f t="shared" si="4"/>
        <v>611</v>
      </c>
      <c r="D63" s="1046">
        <v>262</v>
      </c>
      <c r="E63" s="1046">
        <v>349</v>
      </c>
      <c r="F63" s="1046">
        <v>0</v>
      </c>
      <c r="G63" s="1046">
        <v>0</v>
      </c>
      <c r="H63" s="1045">
        <f t="shared" si="5"/>
        <v>611</v>
      </c>
      <c r="I63" s="1045">
        <f t="shared" si="6"/>
        <v>485</v>
      </c>
      <c r="J63" s="1046">
        <v>216</v>
      </c>
      <c r="K63" s="1046">
        <v>1</v>
      </c>
      <c r="L63" s="1046">
        <v>268</v>
      </c>
      <c r="M63" s="1046">
        <v>0</v>
      </c>
      <c r="N63" s="1046">
        <v>0</v>
      </c>
      <c r="O63" s="1046">
        <v>0</v>
      </c>
      <c r="P63" s="1047">
        <v>0</v>
      </c>
      <c r="Q63" s="980">
        <v>126</v>
      </c>
      <c r="R63" s="981">
        <f t="shared" si="7"/>
        <v>394</v>
      </c>
      <c r="S63" s="1042">
        <f t="shared" si="8"/>
        <v>44.74226804123712</v>
      </c>
      <c r="T63" s="1065">
        <f t="shared" si="3"/>
        <v>611</v>
      </c>
      <c r="U63" s="979">
        <f t="shared" si="9"/>
        <v>611</v>
      </c>
    </row>
    <row r="64" spans="1:22" s="837" customFormat="1" ht="30" customHeight="1">
      <c r="A64" s="839">
        <v>4</v>
      </c>
      <c r="B64" s="972" t="s">
        <v>711</v>
      </c>
      <c r="C64" s="1045">
        <f t="shared" si="4"/>
        <v>355</v>
      </c>
      <c r="D64" s="1046">
        <v>182</v>
      </c>
      <c r="E64" s="1046">
        <v>173</v>
      </c>
      <c r="F64" s="1046">
        <v>0</v>
      </c>
      <c r="G64" s="1046">
        <v>0</v>
      </c>
      <c r="H64" s="1045">
        <f t="shared" si="5"/>
        <v>355</v>
      </c>
      <c r="I64" s="1045">
        <f t="shared" si="6"/>
        <v>279</v>
      </c>
      <c r="J64" s="1046">
        <v>148</v>
      </c>
      <c r="K64" s="1046">
        <v>1</v>
      </c>
      <c r="L64" s="1046">
        <v>129</v>
      </c>
      <c r="M64" s="1046">
        <v>1</v>
      </c>
      <c r="N64" s="1046">
        <v>0</v>
      </c>
      <c r="O64" s="1046">
        <v>0</v>
      </c>
      <c r="P64" s="1047">
        <v>0</v>
      </c>
      <c r="Q64" s="980">
        <v>76</v>
      </c>
      <c r="R64" s="981">
        <f t="shared" si="7"/>
        <v>206</v>
      </c>
      <c r="S64" s="1042">
        <f t="shared" si="8"/>
        <v>53.40501792114696</v>
      </c>
      <c r="T64" s="1065">
        <f t="shared" si="3"/>
        <v>355</v>
      </c>
      <c r="U64" s="979">
        <f t="shared" si="9"/>
        <v>355</v>
      </c>
      <c r="V64" s="401"/>
    </row>
    <row r="65" spans="1:22" s="401" customFormat="1" ht="24" customHeight="1">
      <c r="A65" s="1512"/>
      <c r="B65" s="1512"/>
      <c r="C65" s="1512"/>
      <c r="D65" s="1512"/>
      <c r="E65" s="1512"/>
      <c r="F65" s="506"/>
      <c r="G65" s="506"/>
      <c r="H65" s="506"/>
      <c r="I65" s="506"/>
      <c r="J65" s="506"/>
      <c r="K65" s="506"/>
      <c r="L65" s="506"/>
      <c r="M65" s="506"/>
      <c r="N65" s="1590" t="str">
        <f>'Thong tin'!B8</f>
        <v>Bạc Liêu, ngày 05 tháng 06 năm 2018</v>
      </c>
      <c r="O65" s="1590"/>
      <c r="P65" s="1590"/>
      <c r="Q65" s="1590"/>
      <c r="R65" s="1590"/>
      <c r="S65" s="1590"/>
      <c r="T65" s="1066"/>
      <c r="V65" s="402"/>
    </row>
    <row r="66" spans="1:20" s="402" customFormat="1" ht="19.5" customHeight="1">
      <c r="A66" s="1056"/>
      <c r="B66" s="1593" t="s">
        <v>4</v>
      </c>
      <c r="C66" s="1593"/>
      <c r="D66" s="1593"/>
      <c r="E66" s="1593"/>
      <c r="F66" s="505"/>
      <c r="G66" s="505"/>
      <c r="H66" s="505"/>
      <c r="I66" s="505"/>
      <c r="J66" s="505"/>
      <c r="K66" s="505"/>
      <c r="L66" s="505"/>
      <c r="M66" s="505"/>
      <c r="N66" s="1488" t="str">
        <f>'Thong tin'!B7</f>
        <v>PHÓ CỤC TRƯỞNG</v>
      </c>
      <c r="O66" s="1488"/>
      <c r="P66" s="1488"/>
      <c r="Q66" s="1488"/>
      <c r="R66" s="1488"/>
      <c r="S66" s="1488"/>
      <c r="T66" s="1067"/>
    </row>
    <row r="67" spans="1:22" s="402" customFormat="1" ht="19.5" customHeight="1">
      <c r="A67" s="1056"/>
      <c r="B67" s="505"/>
      <c r="C67" s="505"/>
      <c r="D67" s="505"/>
      <c r="E67" s="505"/>
      <c r="F67" s="505"/>
      <c r="G67" s="505"/>
      <c r="H67" s="505"/>
      <c r="I67" s="505"/>
      <c r="J67" s="505"/>
      <c r="K67" s="505"/>
      <c r="L67" s="505"/>
      <c r="M67" s="505"/>
      <c r="N67" s="488"/>
      <c r="O67" s="488"/>
      <c r="P67" s="488"/>
      <c r="Q67" s="488"/>
      <c r="R67" s="488"/>
      <c r="S67" s="488"/>
      <c r="T67" s="1067"/>
      <c r="V67" s="26"/>
    </row>
    <row r="68" spans="1:19" ht="18.75">
      <c r="A68" s="503"/>
      <c r="B68" s="1586"/>
      <c r="C68" s="1586"/>
      <c r="D68" s="1586"/>
      <c r="E68" s="503"/>
      <c r="F68" s="503"/>
      <c r="G68" s="503"/>
      <c r="H68" s="503"/>
      <c r="I68" s="503"/>
      <c r="J68" s="503"/>
      <c r="K68" s="503"/>
      <c r="L68" s="503"/>
      <c r="M68" s="503"/>
      <c r="N68" s="1585"/>
      <c r="O68" s="1585"/>
      <c r="P68" s="1585"/>
      <c r="Q68" s="1585"/>
      <c r="R68" s="1585"/>
      <c r="S68" s="1585"/>
    </row>
    <row r="69" spans="1:19" ht="18.75">
      <c r="A69" s="503"/>
      <c r="B69" s="991"/>
      <c r="C69" s="503"/>
      <c r="D69" s="503"/>
      <c r="E69" s="503"/>
      <c r="F69" s="503"/>
      <c r="G69" s="503"/>
      <c r="H69" s="503"/>
      <c r="I69" s="503"/>
      <c r="J69" s="503"/>
      <c r="K69" s="503"/>
      <c r="L69" s="503"/>
      <c r="M69" s="503"/>
      <c r="N69" s="503"/>
      <c r="O69" s="503"/>
      <c r="P69" s="503"/>
      <c r="Q69" s="503"/>
      <c r="R69" s="503"/>
      <c r="S69" s="503"/>
    </row>
    <row r="70" spans="1:19" ht="18.75">
      <c r="A70" s="503"/>
      <c r="B70" s="1487" t="str">
        <f>'Thong tin'!B5</f>
        <v>Nguyễn Thị Loan Thảo</v>
      </c>
      <c r="C70" s="1487"/>
      <c r="D70" s="1487"/>
      <c r="E70" s="1487"/>
      <c r="F70" s="503"/>
      <c r="G70" s="503"/>
      <c r="H70" s="503"/>
      <c r="I70" s="503"/>
      <c r="J70" s="503"/>
      <c r="K70" s="503"/>
      <c r="L70" s="503"/>
      <c r="M70" s="503"/>
      <c r="N70" s="1487" t="str">
        <f>'Thong tin'!B6</f>
        <v>Nguyễn Hữu Bằng</v>
      </c>
      <c r="O70" s="1487"/>
      <c r="P70" s="1487"/>
      <c r="Q70" s="1487"/>
      <c r="R70" s="1487"/>
      <c r="S70" s="1487"/>
    </row>
    <row r="71" spans="1:19" ht="18.75">
      <c r="A71" s="1055"/>
      <c r="C71" s="1055"/>
      <c r="D71" s="1055"/>
      <c r="E71" s="1055"/>
      <c r="F71" s="1055"/>
      <c r="G71" s="1055"/>
      <c r="H71" s="1055"/>
      <c r="I71" s="1055"/>
      <c r="J71" s="1055"/>
      <c r="K71" s="1055"/>
      <c r="L71" s="1055"/>
      <c r="M71" s="1055"/>
      <c r="N71" s="1055"/>
      <c r="O71" s="1055"/>
      <c r="P71" s="1055"/>
      <c r="Q71" s="1055"/>
      <c r="R71" s="1055"/>
      <c r="S71" s="1055"/>
    </row>
  </sheetData>
  <sheetProtection/>
  <mergeCells count="33">
    <mergeCell ref="N65:S65"/>
    <mergeCell ref="A11:B11"/>
    <mergeCell ref="Q7:Q9"/>
    <mergeCell ref="S6:S9"/>
    <mergeCell ref="R6:R9"/>
    <mergeCell ref="B66:E66"/>
    <mergeCell ref="B68:D68"/>
    <mergeCell ref="I8:I9"/>
    <mergeCell ref="C7:C9"/>
    <mergeCell ref="P2:S2"/>
    <mergeCell ref="A3:D3"/>
    <mergeCell ref="P4:S4"/>
    <mergeCell ref="A2:D2"/>
    <mergeCell ref="I7:P7"/>
    <mergeCell ref="N66:S66"/>
    <mergeCell ref="A65:E65"/>
    <mergeCell ref="N70:S70"/>
    <mergeCell ref="D7:E7"/>
    <mergeCell ref="D8:D9"/>
    <mergeCell ref="E8:E9"/>
    <mergeCell ref="J8:P8"/>
    <mergeCell ref="B70:E70"/>
    <mergeCell ref="A10:B10"/>
    <mergeCell ref="A6:B9"/>
    <mergeCell ref="H7:H9"/>
    <mergeCell ref="N68:S68"/>
    <mergeCell ref="E1:O1"/>
    <mergeCell ref="E2:O2"/>
    <mergeCell ref="E3:O3"/>
    <mergeCell ref="F6:F9"/>
    <mergeCell ref="G6:G9"/>
    <mergeCell ref="H6:Q6"/>
    <mergeCell ref="C6:E6"/>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0"/>
  <sheetViews>
    <sheetView showZeros="0" view="pageBreakPreview" zoomScaleNormal="85" zoomScaleSheetLayoutView="100" zoomScalePageLayoutView="0" workbookViewId="0" topLeftCell="A7">
      <selection activeCell="K53" sqref="K53"/>
    </sheetView>
  </sheetViews>
  <sheetFormatPr defaultColWidth="9.00390625" defaultRowHeight="15.75"/>
  <cols>
    <col min="1" max="1" width="3.50390625" style="410" customWidth="1"/>
    <col min="2" max="2" width="16.50390625" style="853" customWidth="1"/>
    <col min="3" max="3" width="10.125" style="410" customWidth="1"/>
    <col min="4" max="4" width="11.375" style="410" customWidth="1"/>
    <col min="5" max="5" width="9.50390625" style="410" customWidth="1"/>
    <col min="6" max="6" width="8.75390625" style="410" customWidth="1"/>
    <col min="7" max="7" width="5.50390625" style="410" customWidth="1"/>
    <col min="8" max="8" width="10.125" style="410" customWidth="1"/>
    <col min="9" max="9" width="10.25390625" style="410" customWidth="1"/>
    <col min="10" max="10" width="9.375" style="410" customWidth="1"/>
    <col min="11" max="11" width="8.50390625" style="410" customWidth="1"/>
    <col min="12" max="12" width="5.875" style="410" customWidth="1"/>
    <col min="13" max="13" width="10.875" style="410" customWidth="1"/>
    <col min="14" max="14" width="8.875" style="410" customWidth="1"/>
    <col min="15" max="15" width="7.00390625" style="410" customWidth="1"/>
    <col min="16" max="16" width="7.375" style="410" customWidth="1"/>
    <col min="17" max="17" width="7.875" style="410" customWidth="1"/>
    <col min="18" max="18" width="8.875" style="410" customWidth="1"/>
    <col min="19" max="19" width="10.25390625" style="410" customWidth="1"/>
    <col min="20" max="20" width="5.625" style="410" customWidth="1"/>
    <col min="21" max="21" width="10.25390625" style="410" bestFit="1" customWidth="1"/>
    <col min="22" max="16384" width="9.00390625" style="410" customWidth="1"/>
  </cols>
  <sheetData>
    <row r="1" spans="1:20" s="426" customFormat="1" ht="20.25" customHeight="1">
      <c r="A1" s="472" t="s">
        <v>34</v>
      </c>
      <c r="B1" s="851"/>
      <c r="C1" s="472"/>
      <c r="D1" s="469"/>
      <c r="E1" s="1514" t="s">
        <v>82</v>
      </c>
      <c r="F1" s="1514"/>
      <c r="G1" s="1514"/>
      <c r="H1" s="1514"/>
      <c r="I1" s="1514"/>
      <c r="J1" s="1514"/>
      <c r="K1" s="1514"/>
      <c r="L1" s="1514"/>
      <c r="M1" s="1514"/>
      <c r="N1" s="1514"/>
      <c r="O1" s="1514"/>
      <c r="P1" s="1514"/>
      <c r="Q1" s="507" t="s">
        <v>557</v>
      </c>
      <c r="R1" s="461"/>
      <c r="S1" s="461"/>
      <c r="T1" s="461"/>
    </row>
    <row r="2" spans="1:20" ht="17.25" customHeight="1">
      <c r="A2" s="1638" t="s">
        <v>338</v>
      </c>
      <c r="B2" s="1638"/>
      <c r="C2" s="1638"/>
      <c r="D2" s="1638"/>
      <c r="E2" s="1513" t="s">
        <v>41</v>
      </c>
      <c r="F2" s="1513"/>
      <c r="G2" s="1513"/>
      <c r="H2" s="1513"/>
      <c r="I2" s="1513"/>
      <c r="J2" s="1513"/>
      <c r="K2" s="1513"/>
      <c r="L2" s="1513"/>
      <c r="M2" s="1513"/>
      <c r="N2" s="1513"/>
      <c r="O2" s="1513"/>
      <c r="P2" s="1513"/>
      <c r="Q2" s="1639" t="str">
        <f>'Thong tin'!B4</f>
        <v>CTHADS tỉnh Bạc Liêu</v>
      </c>
      <c r="R2" s="1639"/>
      <c r="S2" s="1639"/>
      <c r="T2" s="1639"/>
    </row>
    <row r="3" spans="1:20" s="426" customFormat="1" ht="18" customHeight="1">
      <c r="A3" s="1594" t="s">
        <v>339</v>
      </c>
      <c r="B3" s="1594"/>
      <c r="C3" s="1594"/>
      <c r="D3" s="1594"/>
      <c r="E3" s="1577" t="str">
        <f>'Thong tin'!B3</f>
        <v>08 tháng / năm 2018</v>
      </c>
      <c r="F3" s="1577"/>
      <c r="G3" s="1577"/>
      <c r="H3" s="1577"/>
      <c r="I3" s="1577"/>
      <c r="J3" s="1577"/>
      <c r="K3" s="1577"/>
      <c r="L3" s="1577"/>
      <c r="M3" s="1577"/>
      <c r="N3" s="1577"/>
      <c r="O3" s="1577"/>
      <c r="P3" s="1577"/>
      <c r="Q3" s="507" t="s">
        <v>464</v>
      </c>
      <c r="R3" s="470"/>
      <c r="S3" s="461"/>
      <c r="T3" s="461"/>
    </row>
    <row r="4" spans="1:20" ht="14.25" customHeight="1">
      <c r="A4" s="471" t="s">
        <v>212</v>
      </c>
      <c r="B4" s="851"/>
      <c r="C4" s="443"/>
      <c r="D4" s="443"/>
      <c r="E4" s="443"/>
      <c r="F4" s="443"/>
      <c r="G4" s="443"/>
      <c r="H4" s="443"/>
      <c r="I4" s="443"/>
      <c r="J4" s="443"/>
      <c r="K4" s="443"/>
      <c r="L4" s="443"/>
      <c r="M4" s="443"/>
      <c r="N4" s="443"/>
      <c r="O4" s="475"/>
      <c r="P4" s="475"/>
      <c r="Q4" s="1605" t="s">
        <v>406</v>
      </c>
      <c r="R4" s="1605"/>
      <c r="S4" s="1605"/>
      <c r="T4" s="1605"/>
    </row>
    <row r="5" spans="1:20" s="426" customFormat="1" ht="21.75" customHeight="1" thickBot="1">
      <c r="A5" s="410"/>
      <c r="B5" s="852"/>
      <c r="C5" s="24"/>
      <c r="D5" s="410"/>
      <c r="E5" s="410"/>
      <c r="F5" s="410"/>
      <c r="G5" s="410"/>
      <c r="H5" s="410"/>
      <c r="I5" s="410"/>
      <c r="J5" s="410"/>
      <c r="K5" s="410"/>
      <c r="L5" s="410"/>
      <c r="M5" s="410"/>
      <c r="N5" s="410"/>
      <c r="O5" s="410"/>
      <c r="P5" s="410"/>
      <c r="Q5" s="1607" t="s">
        <v>558</v>
      </c>
      <c r="R5" s="1607"/>
      <c r="S5" s="1607"/>
      <c r="T5" s="1607"/>
    </row>
    <row r="6" spans="1:36" s="426" customFormat="1" ht="18.75" customHeight="1" thickTop="1">
      <c r="A6" s="1596" t="s">
        <v>71</v>
      </c>
      <c r="B6" s="1597"/>
      <c r="C6" s="1634" t="s">
        <v>213</v>
      </c>
      <c r="D6" s="1635"/>
      <c r="E6" s="1636"/>
      <c r="F6" s="1630" t="s">
        <v>132</v>
      </c>
      <c r="G6" s="1630" t="s">
        <v>214</v>
      </c>
      <c r="H6" s="1631" t="s">
        <v>135</v>
      </c>
      <c r="I6" s="1632"/>
      <c r="J6" s="1632"/>
      <c r="K6" s="1632"/>
      <c r="L6" s="1632"/>
      <c r="M6" s="1632"/>
      <c r="N6" s="1632"/>
      <c r="O6" s="1632"/>
      <c r="P6" s="1632"/>
      <c r="Q6" s="1632"/>
      <c r="R6" s="1633"/>
      <c r="S6" s="1617" t="s">
        <v>348</v>
      </c>
      <c r="T6" s="1610" t="s">
        <v>556</v>
      </c>
      <c r="U6" s="432"/>
      <c r="V6" s="432"/>
      <c r="W6" s="432"/>
      <c r="X6" s="432"/>
      <c r="Y6" s="432"/>
      <c r="Z6" s="432"/>
      <c r="AA6" s="432"/>
      <c r="AB6" s="432"/>
      <c r="AC6" s="432"/>
      <c r="AD6" s="432"/>
      <c r="AE6" s="432"/>
      <c r="AF6" s="432"/>
      <c r="AG6" s="432"/>
      <c r="AH6" s="432"/>
      <c r="AI6" s="432"/>
      <c r="AJ6" s="432"/>
    </row>
    <row r="7" spans="1:36" s="476" customFormat="1" ht="21" customHeight="1">
      <c r="A7" s="1598"/>
      <c r="B7" s="1138"/>
      <c r="C7" s="1637" t="s">
        <v>50</v>
      </c>
      <c r="D7" s="1625" t="s">
        <v>7</v>
      </c>
      <c r="E7" s="1626"/>
      <c r="F7" s="1627"/>
      <c r="G7" s="1627"/>
      <c r="H7" s="1120" t="s">
        <v>135</v>
      </c>
      <c r="I7" s="1613" t="s">
        <v>136</v>
      </c>
      <c r="J7" s="1614"/>
      <c r="K7" s="1614"/>
      <c r="L7" s="1614"/>
      <c r="M7" s="1614"/>
      <c r="N7" s="1614"/>
      <c r="O7" s="1614"/>
      <c r="P7" s="1614"/>
      <c r="Q7" s="1615"/>
      <c r="R7" s="1120" t="s">
        <v>215</v>
      </c>
      <c r="S7" s="1618"/>
      <c r="T7" s="1611"/>
      <c r="U7" s="461"/>
      <c r="V7" s="461"/>
      <c r="W7" s="461"/>
      <c r="X7" s="461"/>
      <c r="Y7" s="461"/>
      <c r="Z7" s="461"/>
      <c r="AA7" s="461"/>
      <c r="AB7" s="461"/>
      <c r="AC7" s="461"/>
      <c r="AD7" s="461"/>
      <c r="AE7" s="461"/>
      <c r="AF7" s="461"/>
      <c r="AG7" s="461"/>
      <c r="AH7" s="461"/>
      <c r="AI7" s="461"/>
      <c r="AJ7" s="461"/>
    </row>
    <row r="8" spans="1:36" s="426" customFormat="1" ht="21.75" customHeight="1">
      <c r="A8" s="1598"/>
      <c r="B8" s="1138"/>
      <c r="C8" s="1618"/>
      <c r="D8" s="1601" t="s">
        <v>216</v>
      </c>
      <c r="E8" s="1601" t="s">
        <v>217</v>
      </c>
      <c r="F8" s="1627"/>
      <c r="G8" s="1627"/>
      <c r="H8" s="1627"/>
      <c r="I8" s="1120" t="s">
        <v>555</v>
      </c>
      <c r="J8" s="1625" t="s">
        <v>7</v>
      </c>
      <c r="K8" s="1629"/>
      <c r="L8" s="1629"/>
      <c r="M8" s="1629"/>
      <c r="N8" s="1629"/>
      <c r="O8" s="1629"/>
      <c r="P8" s="1629"/>
      <c r="Q8" s="1626"/>
      <c r="R8" s="1627"/>
      <c r="S8" s="1618"/>
      <c r="T8" s="1611"/>
      <c r="U8" s="432"/>
      <c r="V8" s="432"/>
      <c r="W8" s="432"/>
      <c r="X8" s="432"/>
      <c r="Y8" s="432"/>
      <c r="Z8" s="432"/>
      <c r="AA8" s="432"/>
      <c r="AB8" s="432"/>
      <c r="AC8" s="432"/>
      <c r="AD8" s="432"/>
      <c r="AE8" s="432"/>
      <c r="AF8" s="432"/>
      <c r="AG8" s="432"/>
      <c r="AH8" s="432"/>
      <c r="AI8" s="432"/>
      <c r="AJ8" s="432"/>
    </row>
    <row r="9" spans="1:36" s="426" customFormat="1" ht="79.5" customHeight="1">
      <c r="A9" s="1599"/>
      <c r="B9" s="1554"/>
      <c r="C9" s="1619"/>
      <c r="D9" s="1602"/>
      <c r="E9" s="1602"/>
      <c r="F9" s="1628"/>
      <c r="G9" s="1628"/>
      <c r="H9" s="1628"/>
      <c r="I9" s="1628"/>
      <c r="J9" s="465" t="s">
        <v>218</v>
      </c>
      <c r="K9" s="465" t="s">
        <v>219</v>
      </c>
      <c r="L9" s="465" t="s">
        <v>199</v>
      </c>
      <c r="M9" s="466" t="s">
        <v>140</v>
      </c>
      <c r="N9" s="466" t="s">
        <v>220</v>
      </c>
      <c r="O9" s="466" t="s">
        <v>144</v>
      </c>
      <c r="P9" s="466" t="s">
        <v>349</v>
      </c>
      <c r="Q9" s="466" t="s">
        <v>148</v>
      </c>
      <c r="R9" s="1628"/>
      <c r="S9" s="1619"/>
      <c r="T9" s="1612"/>
      <c r="U9" s="432"/>
      <c r="V9" s="432"/>
      <c r="W9" s="432"/>
      <c r="X9" s="432"/>
      <c r="Y9" s="432"/>
      <c r="Z9" s="432"/>
      <c r="AA9" s="432"/>
      <c r="AB9" s="432"/>
      <c r="AC9" s="432"/>
      <c r="AD9" s="432"/>
      <c r="AE9" s="432"/>
      <c r="AF9" s="432"/>
      <c r="AG9" s="432"/>
      <c r="AH9" s="432"/>
      <c r="AI9" s="432"/>
      <c r="AJ9" s="432"/>
    </row>
    <row r="10" spans="1:21" s="426" customFormat="1" ht="17.25" customHeight="1">
      <c r="A10" s="1621" t="s">
        <v>6</v>
      </c>
      <c r="B10" s="1622"/>
      <c r="C10" s="473">
        <v>1</v>
      </c>
      <c r="D10" s="473">
        <v>2</v>
      </c>
      <c r="E10" s="473">
        <v>3</v>
      </c>
      <c r="F10" s="473">
        <v>4</v>
      </c>
      <c r="G10" s="473">
        <v>5</v>
      </c>
      <c r="H10" s="473">
        <v>6</v>
      </c>
      <c r="I10" s="473">
        <v>7</v>
      </c>
      <c r="J10" s="473">
        <v>8</v>
      </c>
      <c r="K10" s="473">
        <v>9</v>
      </c>
      <c r="L10" s="473" t="s">
        <v>100</v>
      </c>
      <c r="M10" s="473" t="s">
        <v>101</v>
      </c>
      <c r="N10" s="473" t="s">
        <v>102</v>
      </c>
      <c r="O10" s="473" t="s">
        <v>103</v>
      </c>
      <c r="P10" s="473" t="s">
        <v>104</v>
      </c>
      <c r="Q10" s="473" t="s">
        <v>351</v>
      </c>
      <c r="R10" s="473" t="s">
        <v>352</v>
      </c>
      <c r="S10" s="473" t="s">
        <v>353</v>
      </c>
      <c r="T10" s="474" t="s">
        <v>354</v>
      </c>
      <c r="U10" s="1061" t="s">
        <v>749</v>
      </c>
    </row>
    <row r="11" spans="1:21" s="982" customFormat="1" ht="24.75" customHeight="1">
      <c r="A11" s="1623" t="s">
        <v>36</v>
      </c>
      <c r="B11" s="1624"/>
      <c r="C11" s="992">
        <f aca="true" t="shared" si="0" ref="C11:S11">C12+C22</f>
        <v>891258974</v>
      </c>
      <c r="D11" s="992">
        <f t="shared" si="0"/>
        <v>479105059</v>
      </c>
      <c r="E11" s="993">
        <f t="shared" si="0"/>
        <v>412153915</v>
      </c>
      <c r="F11" s="992">
        <f t="shared" si="0"/>
        <v>8093180</v>
      </c>
      <c r="G11" s="992">
        <f t="shared" si="0"/>
        <v>0</v>
      </c>
      <c r="H11" s="992">
        <f t="shared" si="0"/>
        <v>883165794</v>
      </c>
      <c r="I11" s="992">
        <f t="shared" si="0"/>
        <v>573709757</v>
      </c>
      <c r="J11" s="992">
        <f t="shared" si="0"/>
        <v>79647392</v>
      </c>
      <c r="K11" s="992">
        <f t="shared" si="0"/>
        <v>22520607</v>
      </c>
      <c r="L11" s="992">
        <f t="shared" si="0"/>
        <v>13472</v>
      </c>
      <c r="M11" s="992">
        <f t="shared" si="0"/>
        <v>469840707</v>
      </c>
      <c r="N11" s="992">
        <f t="shared" si="0"/>
        <v>1185839</v>
      </c>
      <c r="O11" s="992">
        <f t="shared" si="0"/>
        <v>205473</v>
      </c>
      <c r="P11" s="992">
        <f t="shared" si="0"/>
        <v>84419</v>
      </c>
      <c r="Q11" s="992">
        <f t="shared" si="0"/>
        <v>211848</v>
      </c>
      <c r="R11" s="993">
        <f t="shared" si="0"/>
        <v>309456037</v>
      </c>
      <c r="S11" s="992">
        <f t="shared" si="0"/>
        <v>780984323</v>
      </c>
      <c r="T11" s="843">
        <f>(J11+K11+L11)/I11*100</f>
        <v>17.810655955080783</v>
      </c>
      <c r="U11" s="992">
        <f>F11+H11</f>
        <v>891258974</v>
      </c>
    </row>
    <row r="12" spans="1:21" s="982" customFormat="1" ht="29.25" customHeight="1">
      <c r="A12" s="971" t="s">
        <v>0</v>
      </c>
      <c r="B12" s="971" t="s">
        <v>97</v>
      </c>
      <c r="C12" s="844">
        <f>SUM(C13:C21)</f>
        <v>39497638</v>
      </c>
      <c r="D12" s="844">
        <f aca="true" t="shared" si="1" ref="D12:R12">SUM(D13:D21)</f>
        <v>26633180</v>
      </c>
      <c r="E12" s="844">
        <f t="shared" si="1"/>
        <v>12864458</v>
      </c>
      <c r="F12" s="844">
        <f t="shared" si="1"/>
        <v>4000513</v>
      </c>
      <c r="G12" s="844">
        <f t="shared" si="1"/>
        <v>0</v>
      </c>
      <c r="H12" s="844">
        <f t="shared" si="1"/>
        <v>35497125</v>
      </c>
      <c r="I12" s="844">
        <f t="shared" si="1"/>
        <v>17034661</v>
      </c>
      <c r="J12" s="844">
        <f t="shared" si="1"/>
        <v>3742482</v>
      </c>
      <c r="K12" s="844">
        <f t="shared" si="1"/>
        <v>1732771</v>
      </c>
      <c r="L12" s="844">
        <f t="shared" si="1"/>
        <v>0</v>
      </c>
      <c r="M12" s="844">
        <f t="shared" si="1"/>
        <v>11535934</v>
      </c>
      <c r="N12" s="844">
        <f t="shared" si="1"/>
        <v>0</v>
      </c>
      <c r="O12" s="844">
        <f t="shared" si="1"/>
        <v>23474</v>
      </c>
      <c r="P12" s="844">
        <f t="shared" si="1"/>
        <v>0</v>
      </c>
      <c r="Q12" s="844">
        <f t="shared" si="1"/>
        <v>0</v>
      </c>
      <c r="R12" s="844">
        <f t="shared" si="1"/>
        <v>18462464</v>
      </c>
      <c r="S12" s="844">
        <f>SUM(S13:S21)</f>
        <v>30021872</v>
      </c>
      <c r="T12" s="1060">
        <f aca="true" t="shared" si="2" ref="T12:T64">(J12+K12+L12)/I12*100</f>
        <v>32.14183716365122</v>
      </c>
      <c r="U12" s="992">
        <f>F12+H12</f>
        <v>39497638</v>
      </c>
    </row>
    <row r="13" spans="1:21" s="982" customFormat="1" ht="29.25" customHeight="1">
      <c r="A13" s="846" t="s">
        <v>51</v>
      </c>
      <c r="B13" s="972" t="s">
        <v>672</v>
      </c>
      <c r="C13" s="845">
        <f aca="true" t="shared" si="3" ref="C13:C21">D13+E13</f>
        <v>11432435</v>
      </c>
      <c r="D13" s="846">
        <v>11099955</v>
      </c>
      <c r="E13" s="846">
        <v>332480</v>
      </c>
      <c r="F13" s="846">
        <v>521431</v>
      </c>
      <c r="G13" s="846">
        <v>0</v>
      </c>
      <c r="H13" s="845">
        <f aca="true" t="shared" si="4" ref="H13:H21">I13+R13</f>
        <v>10911004</v>
      </c>
      <c r="I13" s="845">
        <f aca="true" t="shared" si="5" ref="I13:I21">J13+K13+L13+M13+N13+O13+P13+Q13</f>
        <v>3603250</v>
      </c>
      <c r="J13" s="846">
        <v>350436</v>
      </c>
      <c r="K13" s="846">
        <v>0</v>
      </c>
      <c r="L13" s="846">
        <v>0</v>
      </c>
      <c r="M13" s="846">
        <v>3252814</v>
      </c>
      <c r="N13" s="846">
        <v>0</v>
      </c>
      <c r="O13" s="846">
        <v>0</v>
      </c>
      <c r="P13" s="846">
        <v>0</v>
      </c>
      <c r="Q13" s="849">
        <v>0</v>
      </c>
      <c r="R13" s="850">
        <v>7307754</v>
      </c>
      <c r="S13" s="847">
        <f aca="true" t="shared" si="6" ref="S13:S21">R13+Q13+P13+O13+N13+M13</f>
        <v>10560568</v>
      </c>
      <c r="T13" s="1070">
        <f t="shared" si="2"/>
        <v>9.725553319919516</v>
      </c>
      <c r="U13" s="992">
        <f aca="true" t="shared" si="7" ref="U13:U64">F13+H13</f>
        <v>11432435</v>
      </c>
    </row>
    <row r="14" spans="1:21" s="982" customFormat="1" ht="29.25" customHeight="1">
      <c r="A14" s="846" t="s">
        <v>52</v>
      </c>
      <c r="B14" s="972" t="s">
        <v>673</v>
      </c>
      <c r="C14" s="845">
        <f t="shared" si="3"/>
        <v>4736042</v>
      </c>
      <c r="D14" s="846">
        <v>4728643</v>
      </c>
      <c r="E14" s="846">
        <v>7399</v>
      </c>
      <c r="F14" s="846">
        <v>600</v>
      </c>
      <c r="G14" s="846">
        <v>0</v>
      </c>
      <c r="H14" s="845">
        <f t="shared" si="4"/>
        <v>4735442</v>
      </c>
      <c r="I14" s="845">
        <f t="shared" si="5"/>
        <v>6800</v>
      </c>
      <c r="J14" s="846">
        <v>6800</v>
      </c>
      <c r="K14" s="846">
        <v>0</v>
      </c>
      <c r="L14" s="846">
        <v>0</v>
      </c>
      <c r="M14" s="846">
        <v>0</v>
      </c>
      <c r="N14" s="846">
        <v>0</v>
      </c>
      <c r="O14" s="846">
        <v>0</v>
      </c>
      <c r="P14" s="846">
        <v>0</v>
      </c>
      <c r="Q14" s="983">
        <v>0</v>
      </c>
      <c r="R14" s="850">
        <v>4728642</v>
      </c>
      <c r="S14" s="847">
        <f t="shared" si="6"/>
        <v>4728642</v>
      </c>
      <c r="T14" s="843">
        <f t="shared" si="2"/>
        <v>100</v>
      </c>
      <c r="U14" s="992">
        <f t="shared" si="7"/>
        <v>4736042</v>
      </c>
    </row>
    <row r="15" spans="1:21" s="982" customFormat="1" ht="29.25" customHeight="1">
      <c r="A15" s="846" t="s">
        <v>57</v>
      </c>
      <c r="B15" s="972" t="s">
        <v>674</v>
      </c>
      <c r="C15" s="845">
        <f t="shared" si="3"/>
        <v>531348</v>
      </c>
      <c r="D15" s="846">
        <v>390279</v>
      </c>
      <c r="E15" s="846">
        <v>141069</v>
      </c>
      <c r="F15" s="846">
        <v>38469</v>
      </c>
      <c r="G15" s="846">
        <v>0</v>
      </c>
      <c r="H15" s="845">
        <f t="shared" si="4"/>
        <v>492879</v>
      </c>
      <c r="I15" s="845">
        <f t="shared" si="5"/>
        <v>318657</v>
      </c>
      <c r="J15" s="846">
        <v>102600</v>
      </c>
      <c r="K15" s="846">
        <v>0</v>
      </c>
      <c r="L15" s="846">
        <v>0</v>
      </c>
      <c r="M15" s="846">
        <v>216057</v>
      </c>
      <c r="N15" s="846">
        <v>0</v>
      </c>
      <c r="O15" s="846">
        <v>0</v>
      </c>
      <c r="P15" s="846">
        <v>0</v>
      </c>
      <c r="Q15" s="983">
        <v>0</v>
      </c>
      <c r="R15" s="850">
        <v>174222</v>
      </c>
      <c r="S15" s="847">
        <f t="shared" si="6"/>
        <v>390279</v>
      </c>
      <c r="T15" s="843">
        <f t="shared" si="2"/>
        <v>32.197629425997235</v>
      </c>
      <c r="U15" s="992">
        <f t="shared" si="7"/>
        <v>531348</v>
      </c>
    </row>
    <row r="16" spans="1:21" s="982" customFormat="1" ht="29.25" customHeight="1">
      <c r="A16" s="846" t="s">
        <v>72</v>
      </c>
      <c r="B16" s="972" t="s">
        <v>751</v>
      </c>
      <c r="C16" s="845">
        <f t="shared" si="3"/>
        <v>3339394</v>
      </c>
      <c r="D16" s="846">
        <v>1463021</v>
      </c>
      <c r="E16" s="846">
        <v>1876373</v>
      </c>
      <c r="F16" s="846">
        <v>0</v>
      </c>
      <c r="G16" s="846">
        <v>0</v>
      </c>
      <c r="H16" s="845">
        <f t="shared" si="4"/>
        <v>3339394</v>
      </c>
      <c r="I16" s="845">
        <f t="shared" si="5"/>
        <v>2170963</v>
      </c>
      <c r="J16" s="846">
        <v>1883965</v>
      </c>
      <c r="K16" s="846">
        <v>0</v>
      </c>
      <c r="L16" s="846">
        <v>0</v>
      </c>
      <c r="M16" s="846">
        <v>286998</v>
      </c>
      <c r="N16" s="846">
        <v>0</v>
      </c>
      <c r="O16" s="846">
        <v>0</v>
      </c>
      <c r="P16" s="846">
        <v>0</v>
      </c>
      <c r="Q16" s="983">
        <v>0</v>
      </c>
      <c r="R16" s="850">
        <v>1168431</v>
      </c>
      <c r="S16" s="847">
        <f t="shared" si="6"/>
        <v>1455429</v>
      </c>
      <c r="T16" s="843">
        <f t="shared" si="2"/>
        <v>86.78015240241312</v>
      </c>
      <c r="U16" s="992">
        <f t="shared" si="7"/>
        <v>3339394</v>
      </c>
    </row>
    <row r="17" spans="1:21" s="982" customFormat="1" ht="29.25" customHeight="1">
      <c r="A17" s="846" t="s">
        <v>73</v>
      </c>
      <c r="B17" s="972" t="s">
        <v>755</v>
      </c>
      <c r="C17" s="845">
        <f t="shared" si="3"/>
        <v>1656432</v>
      </c>
      <c r="D17" s="846">
        <v>213629</v>
      </c>
      <c r="E17" s="846">
        <v>1442803</v>
      </c>
      <c r="F17" s="846">
        <v>0</v>
      </c>
      <c r="G17" s="846"/>
      <c r="H17" s="845">
        <f t="shared" si="4"/>
        <v>1656432</v>
      </c>
      <c r="I17" s="845">
        <f t="shared" si="5"/>
        <v>1634960</v>
      </c>
      <c r="J17" s="846">
        <v>50983</v>
      </c>
      <c r="K17" s="846">
        <v>0</v>
      </c>
      <c r="L17" s="846">
        <v>0</v>
      </c>
      <c r="M17" s="846">
        <v>1583977</v>
      </c>
      <c r="N17" s="846">
        <v>0</v>
      </c>
      <c r="O17" s="846">
        <v>0</v>
      </c>
      <c r="P17" s="846"/>
      <c r="Q17" s="983">
        <v>0</v>
      </c>
      <c r="R17" s="850">
        <v>21472</v>
      </c>
      <c r="S17" s="847">
        <f t="shared" si="6"/>
        <v>1605449</v>
      </c>
      <c r="T17" s="843">
        <f t="shared" si="2"/>
        <v>3.1183025884425306</v>
      </c>
      <c r="U17" s="992">
        <f t="shared" si="7"/>
        <v>1656432</v>
      </c>
    </row>
    <row r="18" spans="1:21" s="982" customFormat="1" ht="29.25" customHeight="1">
      <c r="A18" s="846" t="s">
        <v>74</v>
      </c>
      <c r="B18" s="1108" t="s">
        <v>754</v>
      </c>
      <c r="C18" s="845">
        <f t="shared" si="3"/>
        <v>1031137</v>
      </c>
      <c r="D18" s="846">
        <v>722383</v>
      </c>
      <c r="E18" s="846">
        <v>308754</v>
      </c>
      <c r="F18" s="846">
        <v>0</v>
      </c>
      <c r="G18" s="846"/>
      <c r="H18" s="845">
        <f t="shared" si="4"/>
        <v>1031137</v>
      </c>
      <c r="I18" s="845">
        <f t="shared" si="5"/>
        <v>993824</v>
      </c>
      <c r="J18" s="846">
        <v>218900</v>
      </c>
      <c r="K18" s="846">
        <v>120604</v>
      </c>
      <c r="L18" s="846">
        <v>0</v>
      </c>
      <c r="M18" s="846">
        <v>654320</v>
      </c>
      <c r="N18" s="846">
        <v>0</v>
      </c>
      <c r="O18" s="846">
        <v>0</v>
      </c>
      <c r="P18" s="846"/>
      <c r="Q18" s="983"/>
      <c r="R18" s="850">
        <v>37313</v>
      </c>
      <c r="S18" s="847">
        <f t="shared" si="6"/>
        <v>691633</v>
      </c>
      <c r="T18" s="843">
        <f t="shared" si="2"/>
        <v>34.161380687123675</v>
      </c>
      <c r="U18" s="992">
        <f t="shared" si="7"/>
        <v>1031137</v>
      </c>
    </row>
    <row r="19" spans="1:21" s="982" customFormat="1" ht="29.25" customHeight="1">
      <c r="A19" s="846" t="s">
        <v>75</v>
      </c>
      <c r="B19" s="972" t="s">
        <v>675</v>
      </c>
      <c r="C19" s="845">
        <f t="shared" si="3"/>
        <v>3767276</v>
      </c>
      <c r="D19" s="846">
        <v>3451969</v>
      </c>
      <c r="E19" s="846">
        <v>315307</v>
      </c>
      <c r="F19" s="846">
        <v>299009</v>
      </c>
      <c r="G19" s="846">
        <v>0</v>
      </c>
      <c r="H19" s="845">
        <f t="shared" si="4"/>
        <v>3468267</v>
      </c>
      <c r="I19" s="845">
        <f t="shared" si="5"/>
        <v>2699762</v>
      </c>
      <c r="J19" s="846">
        <v>169282</v>
      </c>
      <c r="K19" s="846">
        <v>0</v>
      </c>
      <c r="L19" s="846">
        <v>0</v>
      </c>
      <c r="M19" s="846">
        <v>2507006</v>
      </c>
      <c r="N19" s="846">
        <v>0</v>
      </c>
      <c r="O19" s="846">
        <v>23474</v>
      </c>
      <c r="P19" s="846">
        <v>0</v>
      </c>
      <c r="Q19" s="983">
        <v>0</v>
      </c>
      <c r="R19" s="850">
        <v>768505</v>
      </c>
      <c r="S19" s="847">
        <f t="shared" si="6"/>
        <v>3298985</v>
      </c>
      <c r="T19" s="843">
        <f t="shared" si="2"/>
        <v>6.270256415195117</v>
      </c>
      <c r="U19" s="992">
        <f t="shared" si="7"/>
        <v>3767276</v>
      </c>
    </row>
    <row r="20" spans="1:21" s="982" customFormat="1" ht="29.25" customHeight="1">
      <c r="A20" s="846" t="s">
        <v>76</v>
      </c>
      <c r="B20" s="972" t="s">
        <v>676</v>
      </c>
      <c r="C20" s="845">
        <f t="shared" si="3"/>
        <v>5380554</v>
      </c>
      <c r="D20" s="846">
        <v>3035826</v>
      </c>
      <c r="E20" s="846">
        <v>2344728</v>
      </c>
      <c r="F20" s="846">
        <v>272362</v>
      </c>
      <c r="G20" s="846">
        <v>0</v>
      </c>
      <c r="H20" s="845">
        <f t="shared" si="4"/>
        <v>5108192</v>
      </c>
      <c r="I20" s="845">
        <f t="shared" si="5"/>
        <v>4064093</v>
      </c>
      <c r="J20" s="1069">
        <v>871802</v>
      </c>
      <c r="K20" s="1069">
        <v>1610167</v>
      </c>
      <c r="L20" s="1069">
        <v>0</v>
      </c>
      <c r="M20" s="1069">
        <v>1582124</v>
      </c>
      <c r="N20" s="846">
        <v>0</v>
      </c>
      <c r="O20" s="846">
        <v>0</v>
      </c>
      <c r="P20" s="846">
        <v>0</v>
      </c>
      <c r="Q20" s="849">
        <v>0</v>
      </c>
      <c r="R20" s="850">
        <v>1044099</v>
      </c>
      <c r="S20" s="847">
        <f t="shared" si="6"/>
        <v>2626223</v>
      </c>
      <c r="T20" s="843">
        <f t="shared" si="2"/>
        <v>61.0706743177383</v>
      </c>
      <c r="U20" s="992">
        <f t="shared" si="7"/>
        <v>5380554</v>
      </c>
    </row>
    <row r="21" spans="1:21" s="982" customFormat="1" ht="29.25" customHeight="1">
      <c r="A21" s="846" t="s">
        <v>77</v>
      </c>
      <c r="B21" s="972" t="s">
        <v>677</v>
      </c>
      <c r="C21" s="845">
        <f t="shared" si="3"/>
        <v>7623020</v>
      </c>
      <c r="D21" s="846">
        <v>1527475</v>
      </c>
      <c r="E21" s="1069">
        <v>6095545</v>
      </c>
      <c r="F21" s="846">
        <v>2868642</v>
      </c>
      <c r="G21" s="846">
        <v>0</v>
      </c>
      <c r="H21" s="845">
        <f t="shared" si="4"/>
        <v>4754378</v>
      </c>
      <c r="I21" s="845">
        <f t="shared" si="5"/>
        <v>1542352</v>
      </c>
      <c r="J21" s="1069">
        <v>87714</v>
      </c>
      <c r="K21" s="1069">
        <v>2000</v>
      </c>
      <c r="L21" s="1069">
        <v>0</v>
      </c>
      <c r="M21" s="1069">
        <v>1452638</v>
      </c>
      <c r="N21" s="846">
        <v>0</v>
      </c>
      <c r="O21" s="846">
        <v>0</v>
      </c>
      <c r="P21" s="846">
        <v>0</v>
      </c>
      <c r="Q21" s="983">
        <v>0</v>
      </c>
      <c r="R21" s="850">
        <v>3212026</v>
      </c>
      <c r="S21" s="847">
        <f t="shared" si="6"/>
        <v>4664664</v>
      </c>
      <c r="T21" s="843">
        <f t="shared" si="2"/>
        <v>5.816700727201054</v>
      </c>
      <c r="U21" s="992">
        <f t="shared" si="7"/>
        <v>7623020</v>
      </c>
    </row>
    <row r="22" spans="1:21" s="982" customFormat="1" ht="29.25" customHeight="1">
      <c r="A22" s="971" t="s">
        <v>1</v>
      </c>
      <c r="B22" s="978" t="s">
        <v>18</v>
      </c>
      <c r="C22" s="848">
        <f aca="true" t="shared" si="8" ref="C22:S22">C23+C31+C36+C41+C48+C54+C60</f>
        <v>851761336</v>
      </c>
      <c r="D22" s="848">
        <f t="shared" si="8"/>
        <v>452471879</v>
      </c>
      <c r="E22" s="994">
        <f t="shared" si="8"/>
        <v>399289457</v>
      </c>
      <c r="F22" s="994">
        <f t="shared" si="8"/>
        <v>4092667</v>
      </c>
      <c r="G22" s="848">
        <f t="shared" si="8"/>
        <v>0</v>
      </c>
      <c r="H22" s="848">
        <f t="shared" si="8"/>
        <v>847668669</v>
      </c>
      <c r="I22" s="848">
        <f t="shared" si="8"/>
        <v>556675096</v>
      </c>
      <c r="J22" s="848">
        <f t="shared" si="8"/>
        <v>75904910</v>
      </c>
      <c r="K22" s="848">
        <f t="shared" si="8"/>
        <v>20787836</v>
      </c>
      <c r="L22" s="848">
        <f t="shared" si="8"/>
        <v>13472</v>
      </c>
      <c r="M22" s="848">
        <f t="shared" si="8"/>
        <v>458304773</v>
      </c>
      <c r="N22" s="848">
        <f t="shared" si="8"/>
        <v>1185839</v>
      </c>
      <c r="O22" s="848">
        <f t="shared" si="8"/>
        <v>181999</v>
      </c>
      <c r="P22" s="994">
        <f t="shared" si="8"/>
        <v>84419</v>
      </c>
      <c r="Q22" s="848">
        <f t="shared" si="8"/>
        <v>211848</v>
      </c>
      <c r="R22" s="848">
        <f t="shared" si="8"/>
        <v>290993573</v>
      </c>
      <c r="S22" s="848">
        <f t="shared" si="8"/>
        <v>750962451</v>
      </c>
      <c r="T22" s="1060">
        <f t="shared" si="2"/>
        <v>17.37211143356052</v>
      </c>
      <c r="U22" s="992">
        <f t="shared" si="7"/>
        <v>851761336</v>
      </c>
    </row>
    <row r="23" spans="1:21" s="982" customFormat="1" ht="29.25" customHeight="1">
      <c r="A23" s="971">
        <v>1</v>
      </c>
      <c r="B23" s="841" t="s">
        <v>678</v>
      </c>
      <c r="C23" s="844">
        <f aca="true" t="shared" si="9" ref="C23:S23">SUM(C24:C30)</f>
        <v>417074478</v>
      </c>
      <c r="D23" s="844">
        <f t="shared" si="9"/>
        <v>198098080</v>
      </c>
      <c r="E23" s="844">
        <f t="shared" si="9"/>
        <v>218976398</v>
      </c>
      <c r="F23" s="844">
        <f t="shared" si="9"/>
        <v>1839342</v>
      </c>
      <c r="G23" s="844">
        <f t="shared" si="9"/>
        <v>0</v>
      </c>
      <c r="H23" s="844">
        <f t="shared" si="9"/>
        <v>415235136</v>
      </c>
      <c r="I23" s="844">
        <f t="shared" si="9"/>
        <v>300020972</v>
      </c>
      <c r="J23" s="844">
        <f t="shared" si="9"/>
        <v>26790717</v>
      </c>
      <c r="K23" s="844">
        <f t="shared" si="9"/>
        <v>8481228</v>
      </c>
      <c r="L23" s="844">
        <f t="shared" si="9"/>
        <v>13472</v>
      </c>
      <c r="M23" s="844">
        <f t="shared" si="9"/>
        <v>264388366</v>
      </c>
      <c r="N23" s="844">
        <f t="shared" si="9"/>
        <v>314689</v>
      </c>
      <c r="O23" s="844">
        <f t="shared" si="9"/>
        <v>32500</v>
      </c>
      <c r="P23" s="844">
        <f t="shared" si="9"/>
        <v>0</v>
      </c>
      <c r="Q23" s="844">
        <f t="shared" si="9"/>
        <v>0</v>
      </c>
      <c r="R23" s="844">
        <f t="shared" si="9"/>
        <v>115214164</v>
      </c>
      <c r="S23" s="844">
        <f t="shared" si="9"/>
        <v>379949719</v>
      </c>
      <c r="T23" s="1060">
        <f t="shared" si="2"/>
        <v>11.760983495513774</v>
      </c>
      <c r="U23" s="992">
        <f t="shared" si="7"/>
        <v>417074478</v>
      </c>
    </row>
    <row r="24" spans="1:21" s="982" customFormat="1" ht="29.25" customHeight="1">
      <c r="A24" s="846">
        <v>1</v>
      </c>
      <c r="B24" s="972" t="s">
        <v>679</v>
      </c>
      <c r="C24" s="845">
        <f aca="true" t="shared" si="10" ref="C24:C64">D24+E24</f>
        <v>9765763</v>
      </c>
      <c r="D24" s="846">
        <v>5177696</v>
      </c>
      <c r="E24" s="846">
        <v>4588067</v>
      </c>
      <c r="F24" s="846">
        <v>0</v>
      </c>
      <c r="G24" s="846">
        <v>0</v>
      </c>
      <c r="H24" s="845">
        <f aca="true" t="shared" si="11" ref="H24:H35">I24+R24</f>
        <v>9765763</v>
      </c>
      <c r="I24" s="845">
        <f aca="true" t="shared" si="12" ref="I24:I30">J24+K24+L24+M24+N24+O24+P24+Q24</f>
        <v>8672494</v>
      </c>
      <c r="J24" s="846">
        <v>2845138</v>
      </c>
      <c r="K24" s="846">
        <v>2251183</v>
      </c>
      <c r="L24" s="846">
        <v>0</v>
      </c>
      <c r="M24" s="1069">
        <v>3576173</v>
      </c>
      <c r="N24" s="846">
        <v>0</v>
      </c>
      <c r="O24" s="846">
        <v>0</v>
      </c>
      <c r="P24" s="846">
        <v>0</v>
      </c>
      <c r="Q24" s="849">
        <v>0</v>
      </c>
      <c r="R24" s="850">
        <v>1093269</v>
      </c>
      <c r="S24" s="847">
        <f aca="true" t="shared" si="13" ref="S24:S30">R24+Q24+P24+O24+N24+M24</f>
        <v>4669442</v>
      </c>
      <c r="T24" s="843">
        <f t="shared" si="2"/>
        <v>58.76419170771406</v>
      </c>
      <c r="U24" s="1092">
        <f t="shared" si="7"/>
        <v>9765763</v>
      </c>
    </row>
    <row r="25" spans="1:21" s="982" customFormat="1" ht="29.25" customHeight="1">
      <c r="A25" s="846">
        <v>2</v>
      </c>
      <c r="B25" s="972" t="s">
        <v>760</v>
      </c>
      <c r="C25" s="845">
        <f t="shared" si="10"/>
        <v>43858081</v>
      </c>
      <c r="D25" s="846">
        <v>29756691</v>
      </c>
      <c r="E25" s="846">
        <v>14101390</v>
      </c>
      <c r="F25" s="846">
        <v>14300</v>
      </c>
      <c r="G25" s="846">
        <v>0</v>
      </c>
      <c r="H25" s="845">
        <f t="shared" si="11"/>
        <v>43843781</v>
      </c>
      <c r="I25" s="845">
        <f t="shared" si="12"/>
        <v>30360083</v>
      </c>
      <c r="J25" s="846">
        <v>1805689</v>
      </c>
      <c r="K25" s="846">
        <v>637751</v>
      </c>
      <c r="L25" s="846">
        <v>0</v>
      </c>
      <c r="M25" s="1069">
        <v>27884143</v>
      </c>
      <c r="N25" s="846">
        <v>0</v>
      </c>
      <c r="O25" s="846">
        <v>32500</v>
      </c>
      <c r="P25" s="846">
        <v>0</v>
      </c>
      <c r="Q25" s="849">
        <v>0</v>
      </c>
      <c r="R25" s="850">
        <v>13483698</v>
      </c>
      <c r="S25" s="847">
        <f t="shared" si="13"/>
        <v>41400341</v>
      </c>
      <c r="T25" s="843">
        <f t="shared" si="2"/>
        <v>8.04819934122051</v>
      </c>
      <c r="U25" s="1092">
        <f t="shared" si="7"/>
        <v>43858081</v>
      </c>
    </row>
    <row r="26" spans="1:21" s="982" customFormat="1" ht="29.25" customHeight="1">
      <c r="A26" s="846">
        <v>3</v>
      </c>
      <c r="B26" s="972" t="s">
        <v>680</v>
      </c>
      <c r="C26" s="845">
        <f t="shared" si="10"/>
        <v>291576767</v>
      </c>
      <c r="D26" s="846">
        <v>112713864</v>
      </c>
      <c r="E26" s="846">
        <v>178862903</v>
      </c>
      <c r="F26" s="846">
        <v>380857</v>
      </c>
      <c r="G26" s="846">
        <v>0</v>
      </c>
      <c r="H26" s="845">
        <f t="shared" si="11"/>
        <v>291195910</v>
      </c>
      <c r="I26" s="845">
        <f t="shared" si="12"/>
        <v>201941259</v>
      </c>
      <c r="J26" s="846">
        <v>15573827</v>
      </c>
      <c r="K26" s="846">
        <v>30345</v>
      </c>
      <c r="L26" s="846">
        <v>0</v>
      </c>
      <c r="M26" s="1069">
        <v>186097588</v>
      </c>
      <c r="N26" s="846">
        <v>239499</v>
      </c>
      <c r="O26" s="846">
        <v>0</v>
      </c>
      <c r="P26" s="846">
        <v>0</v>
      </c>
      <c r="Q26" s="849">
        <v>0</v>
      </c>
      <c r="R26" s="850">
        <v>89254651</v>
      </c>
      <c r="S26" s="847">
        <f t="shared" si="13"/>
        <v>275591738</v>
      </c>
      <c r="T26" s="843">
        <f t="shared" si="2"/>
        <v>7.727084637023086</v>
      </c>
      <c r="U26" s="1092">
        <f t="shared" si="7"/>
        <v>291576767</v>
      </c>
    </row>
    <row r="27" spans="1:21" s="982" customFormat="1" ht="29.25" customHeight="1">
      <c r="A27" s="846">
        <v>4</v>
      </c>
      <c r="B27" s="972" t="s">
        <v>692</v>
      </c>
      <c r="C27" s="845">
        <f t="shared" si="10"/>
        <v>12014124</v>
      </c>
      <c r="D27" s="846">
        <v>4497543</v>
      </c>
      <c r="E27" s="846">
        <v>7516581</v>
      </c>
      <c r="F27" s="846">
        <v>42743</v>
      </c>
      <c r="G27" s="846">
        <v>0</v>
      </c>
      <c r="H27" s="845">
        <f>I27+R27</f>
        <v>11971381</v>
      </c>
      <c r="I27" s="845">
        <f t="shared" si="12"/>
        <v>11329329</v>
      </c>
      <c r="J27" s="846">
        <v>490982</v>
      </c>
      <c r="K27" s="846">
        <v>351519</v>
      </c>
      <c r="L27" s="846">
        <v>0</v>
      </c>
      <c r="M27" s="1069">
        <v>10486828</v>
      </c>
      <c r="N27" s="846">
        <v>0</v>
      </c>
      <c r="O27" s="846">
        <v>0</v>
      </c>
      <c r="P27" s="846">
        <v>0</v>
      </c>
      <c r="Q27" s="849">
        <v>0</v>
      </c>
      <c r="R27" s="1091">
        <v>642052</v>
      </c>
      <c r="S27" s="847">
        <f t="shared" si="13"/>
        <v>11128880</v>
      </c>
      <c r="T27" s="843">
        <f>(J27+K27+L27)/I27*100</f>
        <v>7.43645982917435</v>
      </c>
      <c r="U27" s="1092">
        <f t="shared" si="7"/>
        <v>12014124</v>
      </c>
    </row>
    <row r="28" spans="1:21" s="982" customFormat="1" ht="29.25" customHeight="1">
      <c r="A28" s="846">
        <v>5</v>
      </c>
      <c r="B28" s="973" t="s">
        <v>681</v>
      </c>
      <c r="C28" s="845">
        <f t="shared" si="10"/>
        <v>22601367</v>
      </c>
      <c r="D28" s="846">
        <v>12799583</v>
      </c>
      <c r="E28" s="846">
        <v>9801784</v>
      </c>
      <c r="F28" s="846">
        <v>20292</v>
      </c>
      <c r="G28" s="846">
        <v>0</v>
      </c>
      <c r="H28" s="845">
        <f t="shared" si="11"/>
        <v>22581075</v>
      </c>
      <c r="I28" s="845">
        <f t="shared" si="12"/>
        <v>18839166</v>
      </c>
      <c r="J28" s="846">
        <v>2872091</v>
      </c>
      <c r="K28" s="846">
        <v>3483455</v>
      </c>
      <c r="L28" s="846">
        <v>3675</v>
      </c>
      <c r="M28" s="1069">
        <v>12404755</v>
      </c>
      <c r="N28" s="846">
        <v>75190</v>
      </c>
      <c r="O28" s="846">
        <v>0</v>
      </c>
      <c r="P28" s="846">
        <v>0</v>
      </c>
      <c r="Q28" s="849">
        <v>0</v>
      </c>
      <c r="R28" s="850">
        <v>3741909</v>
      </c>
      <c r="S28" s="847">
        <f t="shared" si="13"/>
        <v>16221854</v>
      </c>
      <c r="T28" s="843">
        <f t="shared" si="2"/>
        <v>33.75532122812655</v>
      </c>
      <c r="U28" s="992">
        <f t="shared" si="7"/>
        <v>22601367</v>
      </c>
    </row>
    <row r="29" spans="1:21" s="982" customFormat="1" ht="29.25" customHeight="1">
      <c r="A29" s="846">
        <v>6</v>
      </c>
      <c r="B29" s="973" t="s">
        <v>689</v>
      </c>
      <c r="C29" s="845">
        <f>D29+E29</f>
        <v>12817636</v>
      </c>
      <c r="D29" s="846">
        <v>9920362</v>
      </c>
      <c r="E29" s="846">
        <v>2897274</v>
      </c>
      <c r="F29" s="846">
        <v>896580</v>
      </c>
      <c r="G29" s="846">
        <v>0</v>
      </c>
      <c r="H29" s="845">
        <f>I29+R29</f>
        <v>11921056</v>
      </c>
      <c r="I29" s="845">
        <f t="shared" si="12"/>
        <v>11113980</v>
      </c>
      <c r="J29" s="846">
        <v>1413174</v>
      </c>
      <c r="K29" s="846">
        <v>856657</v>
      </c>
      <c r="L29" s="846">
        <v>9797</v>
      </c>
      <c r="M29" s="1069">
        <v>8834352</v>
      </c>
      <c r="N29" s="846">
        <v>0</v>
      </c>
      <c r="O29" s="846">
        <v>0</v>
      </c>
      <c r="P29" s="846">
        <v>0</v>
      </c>
      <c r="Q29" s="849">
        <v>0</v>
      </c>
      <c r="R29" s="850">
        <v>807076</v>
      </c>
      <c r="S29" s="847">
        <f t="shared" si="13"/>
        <v>9641428</v>
      </c>
      <c r="T29" s="843">
        <f>(J29+K29+L29)/I29*100</f>
        <v>20.51135596788909</v>
      </c>
      <c r="U29" s="992">
        <f t="shared" si="7"/>
        <v>12817636</v>
      </c>
    </row>
    <row r="30" spans="1:21" s="982" customFormat="1" ht="29.25" customHeight="1">
      <c r="A30" s="846">
        <v>7</v>
      </c>
      <c r="B30" s="973" t="s">
        <v>691</v>
      </c>
      <c r="C30" s="845">
        <f t="shared" si="10"/>
        <v>24440740</v>
      </c>
      <c r="D30" s="846">
        <v>23232341</v>
      </c>
      <c r="E30" s="846">
        <v>1208399</v>
      </c>
      <c r="F30" s="846">
        <v>484570</v>
      </c>
      <c r="G30" s="846">
        <v>0</v>
      </c>
      <c r="H30" s="845">
        <f t="shared" si="11"/>
        <v>23956170</v>
      </c>
      <c r="I30" s="845">
        <f t="shared" si="12"/>
        <v>17764661</v>
      </c>
      <c r="J30" s="846">
        <v>1789816</v>
      </c>
      <c r="K30" s="846">
        <v>870318</v>
      </c>
      <c r="L30" s="846">
        <v>0</v>
      </c>
      <c r="M30" s="1069">
        <v>15104527</v>
      </c>
      <c r="N30" s="846">
        <v>0</v>
      </c>
      <c r="O30" s="846">
        <v>0</v>
      </c>
      <c r="P30" s="846">
        <v>0</v>
      </c>
      <c r="Q30" s="849">
        <v>0</v>
      </c>
      <c r="R30" s="850">
        <v>6191509</v>
      </c>
      <c r="S30" s="847">
        <f t="shared" si="13"/>
        <v>21296036</v>
      </c>
      <c r="T30" s="843">
        <f t="shared" si="2"/>
        <v>14.974302070836027</v>
      </c>
      <c r="U30" s="992">
        <f t="shared" si="7"/>
        <v>24440740</v>
      </c>
    </row>
    <row r="31" spans="1:21" s="982" customFormat="1" ht="29.25" customHeight="1">
      <c r="A31" s="971">
        <v>2</v>
      </c>
      <c r="B31" s="841" t="s">
        <v>683</v>
      </c>
      <c r="C31" s="844">
        <f aca="true" t="shared" si="14" ref="C31:S31">SUM(C32:C35)</f>
        <v>118546742</v>
      </c>
      <c r="D31" s="844">
        <f t="shared" si="14"/>
        <v>45220092</v>
      </c>
      <c r="E31" s="844">
        <f t="shared" si="14"/>
        <v>73326650</v>
      </c>
      <c r="F31" s="844">
        <f t="shared" si="14"/>
        <v>85062</v>
      </c>
      <c r="G31" s="844">
        <f t="shared" si="14"/>
        <v>0</v>
      </c>
      <c r="H31" s="844">
        <f t="shared" si="14"/>
        <v>118461680</v>
      </c>
      <c r="I31" s="844">
        <f t="shared" si="14"/>
        <v>68431957</v>
      </c>
      <c r="J31" s="844">
        <f t="shared" si="14"/>
        <v>23420575</v>
      </c>
      <c r="K31" s="844">
        <f t="shared" si="14"/>
        <v>729765</v>
      </c>
      <c r="L31" s="844">
        <f t="shared" si="14"/>
        <v>0</v>
      </c>
      <c r="M31" s="844">
        <f t="shared" si="14"/>
        <v>44206617</v>
      </c>
      <c r="N31" s="844">
        <f t="shared" si="14"/>
        <v>75000</v>
      </c>
      <c r="O31" s="844">
        <f t="shared" si="14"/>
        <v>0</v>
      </c>
      <c r="P31" s="844">
        <f t="shared" si="14"/>
        <v>0</v>
      </c>
      <c r="Q31" s="844">
        <f t="shared" si="14"/>
        <v>0</v>
      </c>
      <c r="R31" s="844">
        <f t="shared" si="14"/>
        <v>50029723</v>
      </c>
      <c r="S31" s="844">
        <f t="shared" si="14"/>
        <v>94311340</v>
      </c>
      <c r="T31" s="1060">
        <f t="shared" si="2"/>
        <v>35.29102638406205</v>
      </c>
      <c r="U31" s="992">
        <f t="shared" si="7"/>
        <v>118546742</v>
      </c>
    </row>
    <row r="32" spans="1:21" s="982" customFormat="1" ht="29.25" customHeight="1">
      <c r="A32" s="846">
        <v>1</v>
      </c>
      <c r="B32" s="972" t="s">
        <v>684</v>
      </c>
      <c r="C32" s="845">
        <f t="shared" si="10"/>
        <v>4070312</v>
      </c>
      <c r="D32" s="1002">
        <v>2352571</v>
      </c>
      <c r="E32" s="846">
        <v>1717741</v>
      </c>
      <c r="F32" s="846">
        <v>45060</v>
      </c>
      <c r="G32" s="846">
        <v>0</v>
      </c>
      <c r="H32" s="845">
        <f t="shared" si="11"/>
        <v>4025252</v>
      </c>
      <c r="I32" s="845">
        <f>J32+K32+L32+M32+N32+O32+P32+Q32</f>
        <v>2576815</v>
      </c>
      <c r="J32" s="846">
        <v>596483</v>
      </c>
      <c r="K32" s="846">
        <v>10000</v>
      </c>
      <c r="L32" s="846">
        <v>0</v>
      </c>
      <c r="M32" s="1069">
        <v>1970332</v>
      </c>
      <c r="N32" s="846">
        <v>0</v>
      </c>
      <c r="O32" s="846">
        <v>0</v>
      </c>
      <c r="P32" s="846">
        <v>0</v>
      </c>
      <c r="Q32" s="849">
        <v>0</v>
      </c>
      <c r="R32" s="850">
        <v>1448437</v>
      </c>
      <c r="S32" s="847">
        <f>R32+Q32+P32+O32+N32+M32</f>
        <v>3418769</v>
      </c>
      <c r="T32" s="843">
        <f t="shared" si="2"/>
        <v>23.536148307115567</v>
      </c>
      <c r="U32" s="992">
        <f t="shared" si="7"/>
        <v>4070312</v>
      </c>
    </row>
    <row r="33" spans="1:21" s="982" customFormat="1" ht="29.25" customHeight="1">
      <c r="A33" s="846">
        <v>2</v>
      </c>
      <c r="B33" s="972" t="s">
        <v>685</v>
      </c>
      <c r="C33" s="845">
        <f t="shared" si="10"/>
        <v>70970835</v>
      </c>
      <c r="D33" s="1002">
        <v>6053384</v>
      </c>
      <c r="E33" s="846">
        <v>64917451</v>
      </c>
      <c r="F33" s="846">
        <v>40002</v>
      </c>
      <c r="G33" s="846">
        <v>0</v>
      </c>
      <c r="H33" s="845">
        <f t="shared" si="11"/>
        <v>70930833</v>
      </c>
      <c r="I33" s="845">
        <f>J33+K33+L33+M33+N33+O33+P33+Q33</f>
        <v>33432944</v>
      </c>
      <c r="J33" s="846">
        <v>21173793</v>
      </c>
      <c r="K33" s="846">
        <v>5395</v>
      </c>
      <c r="L33" s="846">
        <v>0</v>
      </c>
      <c r="M33" s="1069">
        <v>12178756</v>
      </c>
      <c r="N33" s="846">
        <v>75000</v>
      </c>
      <c r="O33" s="846">
        <v>0</v>
      </c>
      <c r="P33" s="846">
        <v>0</v>
      </c>
      <c r="Q33" s="849">
        <v>0</v>
      </c>
      <c r="R33" s="850">
        <v>37497889</v>
      </c>
      <c r="S33" s="847">
        <f>R33+Q33+P33+O33+N33+M33</f>
        <v>49751645</v>
      </c>
      <c r="T33" s="843">
        <f t="shared" si="2"/>
        <v>63.34825913027582</v>
      </c>
      <c r="U33" s="992">
        <f t="shared" si="7"/>
        <v>70970835</v>
      </c>
    </row>
    <row r="34" spans="1:21" s="982" customFormat="1" ht="29.25" customHeight="1">
      <c r="A34" s="846">
        <v>3</v>
      </c>
      <c r="B34" s="972" t="s">
        <v>682</v>
      </c>
      <c r="C34" s="845">
        <f>D34+E34</f>
        <v>14226998</v>
      </c>
      <c r="D34" s="1002">
        <v>9403226</v>
      </c>
      <c r="E34" s="846">
        <v>4823772</v>
      </c>
      <c r="F34" s="846">
        <v>0</v>
      </c>
      <c r="G34" s="846">
        <v>0</v>
      </c>
      <c r="H34" s="845">
        <f>I34+R34</f>
        <v>14226998</v>
      </c>
      <c r="I34" s="845">
        <f>J34+K34+L34+M34+N34+O34+P34+Q34</f>
        <v>12206318</v>
      </c>
      <c r="J34" s="846">
        <v>1104238</v>
      </c>
      <c r="K34" s="846">
        <v>408579</v>
      </c>
      <c r="L34" s="846">
        <v>0</v>
      </c>
      <c r="M34" s="1069">
        <v>10693501</v>
      </c>
      <c r="N34" s="846">
        <v>0</v>
      </c>
      <c r="O34" s="846">
        <v>0</v>
      </c>
      <c r="P34" s="846">
        <v>0</v>
      </c>
      <c r="Q34" s="849">
        <v>0</v>
      </c>
      <c r="R34" s="850">
        <v>2020680</v>
      </c>
      <c r="S34" s="847">
        <f>R34+Q34+P34+O34+N34+M34</f>
        <v>12714181</v>
      </c>
      <c r="T34" s="843">
        <f>(J34+K34+L34)/I34*100</f>
        <v>12.393721022178843</v>
      </c>
      <c r="U34" s="992">
        <f>F34+H34</f>
        <v>14226998</v>
      </c>
    </row>
    <row r="35" spans="1:21" s="982" customFormat="1" ht="29.25" customHeight="1">
      <c r="A35" s="846">
        <v>4</v>
      </c>
      <c r="B35" s="972" t="s">
        <v>759</v>
      </c>
      <c r="C35" s="845">
        <f t="shared" si="10"/>
        <v>29278597</v>
      </c>
      <c r="D35" s="1002">
        <v>27410911</v>
      </c>
      <c r="E35" s="846">
        <v>1867686</v>
      </c>
      <c r="F35" s="846">
        <v>0</v>
      </c>
      <c r="G35" s="846">
        <v>0</v>
      </c>
      <c r="H35" s="845">
        <f t="shared" si="11"/>
        <v>29278597</v>
      </c>
      <c r="I35" s="845">
        <f>J35+K35+L35+M35+N35+O35+P35+Q35</f>
        <v>20215880</v>
      </c>
      <c r="J35" s="846">
        <v>546061</v>
      </c>
      <c r="K35" s="846">
        <v>305791</v>
      </c>
      <c r="L35" s="846">
        <v>0</v>
      </c>
      <c r="M35" s="1069">
        <v>19364028</v>
      </c>
      <c r="N35" s="846">
        <v>0</v>
      </c>
      <c r="O35" s="846">
        <v>0</v>
      </c>
      <c r="P35" s="846">
        <v>0</v>
      </c>
      <c r="Q35" s="849">
        <v>0</v>
      </c>
      <c r="R35" s="850">
        <v>9062717</v>
      </c>
      <c r="S35" s="847">
        <f>R35+Q35+P35+O35+N35+M35</f>
        <v>28426745</v>
      </c>
      <c r="T35" s="843">
        <f t="shared" si="2"/>
        <v>4.213776496496814</v>
      </c>
      <c r="U35" s="992">
        <f t="shared" si="7"/>
        <v>29278597</v>
      </c>
    </row>
    <row r="36" spans="1:21" s="982" customFormat="1" ht="29.25" customHeight="1">
      <c r="A36" s="971">
        <v>3</v>
      </c>
      <c r="B36" s="841" t="s">
        <v>687</v>
      </c>
      <c r="C36" s="844">
        <f aca="true" t="shared" si="15" ref="C36:S36">SUM(C37:C40)</f>
        <v>39047516</v>
      </c>
      <c r="D36" s="844">
        <f t="shared" si="15"/>
        <v>18372870</v>
      </c>
      <c r="E36" s="844">
        <f t="shared" si="15"/>
        <v>20674646</v>
      </c>
      <c r="F36" s="844">
        <f t="shared" si="15"/>
        <v>52490</v>
      </c>
      <c r="G36" s="844">
        <f t="shared" si="15"/>
        <v>0</v>
      </c>
      <c r="H36" s="844">
        <f t="shared" si="15"/>
        <v>38995026</v>
      </c>
      <c r="I36" s="844">
        <f t="shared" si="15"/>
        <v>24317350</v>
      </c>
      <c r="J36" s="844">
        <f t="shared" si="15"/>
        <v>6386331</v>
      </c>
      <c r="K36" s="844">
        <f t="shared" si="15"/>
        <v>2478134</v>
      </c>
      <c r="L36" s="844">
        <f t="shared" si="15"/>
        <v>0</v>
      </c>
      <c r="M36" s="844">
        <f t="shared" si="15"/>
        <v>15274885</v>
      </c>
      <c r="N36" s="844">
        <f t="shared" si="15"/>
        <v>178000</v>
      </c>
      <c r="O36" s="844">
        <f t="shared" si="15"/>
        <v>0</v>
      </c>
      <c r="P36" s="844">
        <f t="shared" si="15"/>
        <v>0</v>
      </c>
      <c r="Q36" s="844">
        <f t="shared" si="15"/>
        <v>0</v>
      </c>
      <c r="R36" s="844">
        <f t="shared" si="15"/>
        <v>14677676</v>
      </c>
      <c r="S36" s="844">
        <f t="shared" si="15"/>
        <v>30130561</v>
      </c>
      <c r="T36" s="1060">
        <f t="shared" si="2"/>
        <v>36.453252513123346</v>
      </c>
      <c r="U36" s="992">
        <f t="shared" si="7"/>
        <v>39047516</v>
      </c>
    </row>
    <row r="37" spans="1:21" s="982" customFormat="1" ht="29.25" customHeight="1">
      <c r="A37" s="846">
        <v>1</v>
      </c>
      <c r="B37" s="972" t="s">
        <v>688</v>
      </c>
      <c r="C37" s="845">
        <f t="shared" si="10"/>
        <v>6339599</v>
      </c>
      <c r="D37" s="846">
        <v>3767391</v>
      </c>
      <c r="E37" s="846">
        <v>2572208</v>
      </c>
      <c r="F37" s="846">
        <v>52290</v>
      </c>
      <c r="G37" s="846"/>
      <c r="H37" s="845">
        <f aca="true" t="shared" si="16" ref="H37:H51">I37+R37</f>
        <v>6287309</v>
      </c>
      <c r="I37" s="845">
        <f>J37+K37+L37+M37+N37+O37+P37+Q37</f>
        <v>2190165</v>
      </c>
      <c r="J37" s="846">
        <v>1249749</v>
      </c>
      <c r="K37" s="846">
        <v>4033</v>
      </c>
      <c r="L37" s="846"/>
      <c r="M37" s="846">
        <v>936383</v>
      </c>
      <c r="N37" s="846"/>
      <c r="O37" s="846"/>
      <c r="P37" s="846">
        <v>0</v>
      </c>
      <c r="Q37" s="849">
        <v>0</v>
      </c>
      <c r="R37" s="850">
        <v>4097144</v>
      </c>
      <c r="S37" s="847">
        <f>R37+Q37+P37+O37+N37+M37</f>
        <v>5033527</v>
      </c>
      <c r="T37" s="843">
        <f t="shared" si="2"/>
        <v>57.24600657941296</v>
      </c>
      <c r="U37" s="992">
        <f t="shared" si="7"/>
        <v>6339599</v>
      </c>
    </row>
    <row r="38" spans="1:21" s="982" customFormat="1" ht="29.25" customHeight="1">
      <c r="A38" s="846">
        <v>2</v>
      </c>
      <c r="B38" s="972" t="s">
        <v>686</v>
      </c>
      <c r="C38" s="845">
        <f t="shared" si="10"/>
        <v>10774173</v>
      </c>
      <c r="D38" s="846">
        <v>4940145</v>
      </c>
      <c r="E38" s="846">
        <v>5834028</v>
      </c>
      <c r="F38" s="846"/>
      <c r="G38" s="846"/>
      <c r="H38" s="845">
        <f t="shared" si="16"/>
        <v>10774173</v>
      </c>
      <c r="I38" s="845">
        <f>J38+K38+L38+M38+N38+O38+P38+Q38</f>
        <v>7691301</v>
      </c>
      <c r="J38" s="846">
        <v>2393510</v>
      </c>
      <c r="K38" s="846">
        <v>2056563</v>
      </c>
      <c r="L38" s="846"/>
      <c r="M38" s="846">
        <v>3241228</v>
      </c>
      <c r="N38" s="846"/>
      <c r="O38" s="846"/>
      <c r="P38" s="846"/>
      <c r="Q38" s="849"/>
      <c r="R38" s="850">
        <v>3082872</v>
      </c>
      <c r="S38" s="847">
        <f>R38+Q38+P38+O38+N38+M38</f>
        <v>6324100</v>
      </c>
      <c r="T38" s="843">
        <f t="shared" si="2"/>
        <v>57.85852094463603</v>
      </c>
      <c r="U38" s="992">
        <f t="shared" si="7"/>
        <v>10774173</v>
      </c>
    </row>
    <row r="39" spans="1:21" s="982" customFormat="1" ht="29.25" customHeight="1">
      <c r="A39" s="846">
        <v>3</v>
      </c>
      <c r="B39" s="972" t="s">
        <v>690</v>
      </c>
      <c r="C39" s="845">
        <f t="shared" si="10"/>
        <v>20741471</v>
      </c>
      <c r="D39" s="846">
        <v>9141540</v>
      </c>
      <c r="E39" s="846">
        <v>11599931</v>
      </c>
      <c r="F39" s="846">
        <v>200</v>
      </c>
      <c r="G39" s="846"/>
      <c r="H39" s="845">
        <f t="shared" si="16"/>
        <v>20741271</v>
      </c>
      <c r="I39" s="845">
        <f>J39+K39+L39+M39+N39+O39+P39+Q39</f>
        <v>13444774</v>
      </c>
      <c r="J39" s="846">
        <v>2227297</v>
      </c>
      <c r="K39" s="846">
        <v>265800</v>
      </c>
      <c r="L39" s="846"/>
      <c r="M39" s="846">
        <v>10773677</v>
      </c>
      <c r="N39" s="846">
        <v>178000</v>
      </c>
      <c r="O39" s="846">
        <v>0</v>
      </c>
      <c r="P39" s="846">
        <v>0</v>
      </c>
      <c r="Q39" s="849"/>
      <c r="R39" s="850">
        <v>7296497</v>
      </c>
      <c r="S39" s="847">
        <f>R39+Q39+P39+O39+N39+M39</f>
        <v>18248174</v>
      </c>
      <c r="T39" s="843">
        <f t="shared" si="2"/>
        <v>18.543242154907176</v>
      </c>
      <c r="U39" s="992">
        <f t="shared" si="7"/>
        <v>20741471</v>
      </c>
    </row>
    <row r="40" spans="1:21" s="982" customFormat="1" ht="29.25" customHeight="1">
      <c r="A40" s="846">
        <v>4</v>
      </c>
      <c r="B40" s="972" t="s">
        <v>693</v>
      </c>
      <c r="C40" s="845">
        <f t="shared" si="10"/>
        <v>1192273</v>
      </c>
      <c r="D40" s="846">
        <v>523794</v>
      </c>
      <c r="E40" s="846">
        <v>668479</v>
      </c>
      <c r="F40" s="846"/>
      <c r="G40" s="846"/>
      <c r="H40" s="845">
        <f t="shared" si="16"/>
        <v>1192273</v>
      </c>
      <c r="I40" s="845">
        <f>J40+K40+L40+M40+N40+O40+P40+Q40</f>
        <v>991110</v>
      </c>
      <c r="J40" s="846">
        <v>515775</v>
      </c>
      <c r="K40" s="846">
        <v>151738</v>
      </c>
      <c r="L40" s="846"/>
      <c r="M40" s="846">
        <v>323597</v>
      </c>
      <c r="N40" s="846"/>
      <c r="O40" s="846"/>
      <c r="P40" s="846"/>
      <c r="Q40" s="849"/>
      <c r="R40" s="850">
        <v>201163</v>
      </c>
      <c r="S40" s="847">
        <f>R40+Q40+P40+O40+N40+M40</f>
        <v>524760</v>
      </c>
      <c r="T40" s="843">
        <f t="shared" si="2"/>
        <v>67.35004187224425</v>
      </c>
      <c r="U40" s="992">
        <f t="shared" si="7"/>
        <v>1192273</v>
      </c>
    </row>
    <row r="41" spans="1:21" s="982" customFormat="1" ht="29.25" customHeight="1">
      <c r="A41" s="971">
        <v>4</v>
      </c>
      <c r="B41" s="841" t="s">
        <v>694</v>
      </c>
      <c r="C41" s="844">
        <f aca="true" t="shared" si="17" ref="C41:S41">SUM(C42:C47)</f>
        <v>132982779</v>
      </c>
      <c r="D41" s="844">
        <f t="shared" si="17"/>
        <v>99377456</v>
      </c>
      <c r="E41" s="844">
        <f t="shared" si="17"/>
        <v>33605323</v>
      </c>
      <c r="F41" s="844">
        <f t="shared" si="17"/>
        <v>1665539</v>
      </c>
      <c r="G41" s="844">
        <f t="shared" si="17"/>
        <v>0</v>
      </c>
      <c r="H41" s="844">
        <f t="shared" si="17"/>
        <v>131317240</v>
      </c>
      <c r="I41" s="844">
        <f t="shared" si="17"/>
        <v>62436096</v>
      </c>
      <c r="J41" s="844">
        <f t="shared" si="17"/>
        <v>9271213</v>
      </c>
      <c r="K41" s="844">
        <f t="shared" si="17"/>
        <v>3176973</v>
      </c>
      <c r="L41" s="844">
        <f t="shared" si="17"/>
        <v>0</v>
      </c>
      <c r="M41" s="844">
        <f t="shared" si="17"/>
        <v>49348417</v>
      </c>
      <c r="N41" s="844">
        <f t="shared" si="17"/>
        <v>405575</v>
      </c>
      <c r="O41" s="844">
        <f t="shared" si="17"/>
        <v>149499</v>
      </c>
      <c r="P41" s="1036">
        <f t="shared" si="17"/>
        <v>84419</v>
      </c>
      <c r="Q41" s="844">
        <f t="shared" si="17"/>
        <v>0</v>
      </c>
      <c r="R41" s="844">
        <f t="shared" si="17"/>
        <v>68881144</v>
      </c>
      <c r="S41" s="844">
        <f t="shared" si="17"/>
        <v>118869054</v>
      </c>
      <c r="T41" s="1060">
        <f t="shared" si="2"/>
        <v>19.937482958575757</v>
      </c>
      <c r="U41" s="992">
        <f t="shared" si="7"/>
        <v>132982779</v>
      </c>
    </row>
    <row r="42" spans="1:21" s="982" customFormat="1" ht="29.25" customHeight="1">
      <c r="A42" s="846">
        <v>1</v>
      </c>
      <c r="B42" s="972" t="s">
        <v>695</v>
      </c>
      <c r="C42" s="845">
        <f t="shared" si="10"/>
        <v>30254850</v>
      </c>
      <c r="D42" s="846">
        <v>28117482</v>
      </c>
      <c r="E42" s="846">
        <v>2137368</v>
      </c>
      <c r="F42" s="846">
        <v>1555786</v>
      </c>
      <c r="G42" s="846">
        <v>0</v>
      </c>
      <c r="H42" s="845">
        <f t="shared" si="16"/>
        <v>28699064</v>
      </c>
      <c r="I42" s="845">
        <f aca="true" t="shared" si="18" ref="I42:I47">J42+K42+L42+M42+N42+O42+P42+Q42</f>
        <v>15182161</v>
      </c>
      <c r="J42" s="846">
        <v>652478</v>
      </c>
      <c r="K42" s="846">
        <v>77893</v>
      </c>
      <c r="L42" s="846">
        <v>0</v>
      </c>
      <c r="M42" s="846">
        <v>14451790</v>
      </c>
      <c r="N42" s="846">
        <v>0</v>
      </c>
      <c r="O42" s="846">
        <v>0</v>
      </c>
      <c r="P42" s="846">
        <v>0</v>
      </c>
      <c r="Q42" s="849">
        <v>0</v>
      </c>
      <c r="R42" s="850">
        <v>13516903</v>
      </c>
      <c r="S42" s="847">
        <f aca="true" t="shared" si="19" ref="S42:S47">R42+Q42+P42+O42+N42+M42</f>
        <v>27968693</v>
      </c>
      <c r="T42" s="843">
        <f t="shared" si="2"/>
        <v>4.8107183160552704</v>
      </c>
      <c r="U42" s="992">
        <f t="shared" si="7"/>
        <v>30254850</v>
      </c>
    </row>
    <row r="43" spans="1:21" s="982" customFormat="1" ht="29.25" customHeight="1">
      <c r="A43" s="846">
        <v>2</v>
      </c>
      <c r="B43" s="974" t="s">
        <v>741</v>
      </c>
      <c r="C43" s="845">
        <f t="shared" si="10"/>
        <v>20403311</v>
      </c>
      <c r="D43" s="846">
        <v>6890761</v>
      </c>
      <c r="E43" s="846">
        <v>13512550</v>
      </c>
      <c r="F43" s="846">
        <v>975</v>
      </c>
      <c r="G43" s="846">
        <v>0</v>
      </c>
      <c r="H43" s="845">
        <f t="shared" si="16"/>
        <v>20402336</v>
      </c>
      <c r="I43" s="845">
        <f t="shared" si="18"/>
        <v>11808497</v>
      </c>
      <c r="J43" s="846">
        <v>5567920</v>
      </c>
      <c r="K43" s="846">
        <v>64429</v>
      </c>
      <c r="L43" s="846">
        <v>0</v>
      </c>
      <c r="M43" s="846">
        <v>6176148</v>
      </c>
      <c r="N43" s="846">
        <v>0</v>
      </c>
      <c r="O43" s="846">
        <v>0</v>
      </c>
      <c r="P43" s="846">
        <v>0</v>
      </c>
      <c r="Q43" s="849">
        <v>0</v>
      </c>
      <c r="R43" s="850">
        <v>8593839</v>
      </c>
      <c r="S43" s="847">
        <f t="shared" si="19"/>
        <v>14769987</v>
      </c>
      <c r="T43" s="843">
        <f t="shared" si="2"/>
        <v>47.697424998287254</v>
      </c>
      <c r="U43" s="992">
        <f t="shared" si="7"/>
        <v>20403311</v>
      </c>
    </row>
    <row r="44" spans="1:21" s="982" customFormat="1" ht="29.25" customHeight="1">
      <c r="A44" s="846">
        <v>3</v>
      </c>
      <c r="B44" s="975" t="s">
        <v>710</v>
      </c>
      <c r="C44" s="845">
        <f t="shared" si="10"/>
        <v>9606429</v>
      </c>
      <c r="D44" s="846">
        <v>4219015</v>
      </c>
      <c r="E44" s="846">
        <v>5387414</v>
      </c>
      <c r="F44" s="846">
        <v>105000</v>
      </c>
      <c r="G44" s="846">
        <v>0</v>
      </c>
      <c r="H44" s="845">
        <f t="shared" si="16"/>
        <v>9501429</v>
      </c>
      <c r="I44" s="845">
        <f t="shared" si="18"/>
        <v>8276556</v>
      </c>
      <c r="J44" s="846">
        <v>1319560</v>
      </c>
      <c r="K44" s="846">
        <v>931798</v>
      </c>
      <c r="L44" s="846">
        <v>0</v>
      </c>
      <c r="M44" s="846">
        <v>5875698</v>
      </c>
      <c r="N44" s="846">
        <v>1</v>
      </c>
      <c r="O44" s="846">
        <v>149499</v>
      </c>
      <c r="P44" s="846">
        <v>0</v>
      </c>
      <c r="Q44" s="849">
        <v>0</v>
      </c>
      <c r="R44" s="850">
        <v>1224873</v>
      </c>
      <c r="S44" s="847">
        <f t="shared" si="19"/>
        <v>7250071</v>
      </c>
      <c r="T44" s="843">
        <f t="shared" si="2"/>
        <v>27.201628310132865</v>
      </c>
      <c r="U44" s="992">
        <f t="shared" si="7"/>
        <v>9606429</v>
      </c>
    </row>
    <row r="45" spans="1:21" s="982" customFormat="1" ht="29.25" customHeight="1">
      <c r="A45" s="846">
        <v>4</v>
      </c>
      <c r="B45" s="975" t="s">
        <v>706</v>
      </c>
      <c r="C45" s="845">
        <f t="shared" si="10"/>
        <v>21403220</v>
      </c>
      <c r="D45" s="846">
        <v>16675773</v>
      </c>
      <c r="E45" s="846">
        <v>4727447</v>
      </c>
      <c r="F45" s="846">
        <v>0</v>
      </c>
      <c r="G45" s="846">
        <v>0</v>
      </c>
      <c r="H45" s="845">
        <f t="shared" si="16"/>
        <v>21403220</v>
      </c>
      <c r="I45" s="845">
        <f t="shared" si="18"/>
        <v>9594720</v>
      </c>
      <c r="J45" s="846">
        <v>454010</v>
      </c>
      <c r="K45" s="846">
        <v>3550</v>
      </c>
      <c r="L45" s="846">
        <v>0</v>
      </c>
      <c r="M45" s="846">
        <v>9052741</v>
      </c>
      <c r="N45" s="846">
        <v>0</v>
      </c>
      <c r="O45" s="846">
        <v>0</v>
      </c>
      <c r="P45" s="846">
        <v>84419</v>
      </c>
      <c r="Q45" s="849">
        <v>0</v>
      </c>
      <c r="R45" s="850">
        <v>11808500</v>
      </c>
      <c r="S45" s="847">
        <f t="shared" si="19"/>
        <v>20945660</v>
      </c>
      <c r="T45" s="843">
        <f t="shared" si="2"/>
        <v>4.7688728800840465</v>
      </c>
      <c r="U45" s="992">
        <f t="shared" si="7"/>
        <v>21403220</v>
      </c>
    </row>
    <row r="46" spans="1:21" s="982" customFormat="1" ht="29.25" customHeight="1">
      <c r="A46" s="846">
        <v>5</v>
      </c>
      <c r="B46" s="975" t="s">
        <v>698</v>
      </c>
      <c r="C46" s="845">
        <f t="shared" si="10"/>
        <v>47397852</v>
      </c>
      <c r="D46" s="846">
        <v>41291681</v>
      </c>
      <c r="E46" s="846">
        <v>6106171</v>
      </c>
      <c r="F46" s="846">
        <v>3478</v>
      </c>
      <c r="G46" s="846">
        <v>0</v>
      </c>
      <c r="H46" s="845">
        <f t="shared" si="16"/>
        <v>47394374</v>
      </c>
      <c r="I46" s="845">
        <f t="shared" si="18"/>
        <v>15452785</v>
      </c>
      <c r="J46" s="846">
        <v>737343</v>
      </c>
      <c r="K46" s="846">
        <v>2080522</v>
      </c>
      <c r="L46" s="846">
        <v>0</v>
      </c>
      <c r="M46" s="1069">
        <v>12229346</v>
      </c>
      <c r="N46" s="846">
        <v>405574</v>
      </c>
      <c r="O46" s="846">
        <v>0</v>
      </c>
      <c r="P46" s="846">
        <v>0</v>
      </c>
      <c r="Q46" s="849">
        <v>0</v>
      </c>
      <c r="R46" s="850">
        <v>31941589</v>
      </c>
      <c r="S46" s="847">
        <f t="shared" si="19"/>
        <v>44576509</v>
      </c>
      <c r="T46" s="843">
        <f t="shared" si="2"/>
        <v>18.23532133528034</v>
      </c>
      <c r="U46" s="992">
        <f t="shared" si="7"/>
        <v>47397852</v>
      </c>
    </row>
    <row r="47" spans="1:21" s="982" customFormat="1" ht="29.25" customHeight="1">
      <c r="A47" s="846">
        <v>6</v>
      </c>
      <c r="B47" s="975" t="s">
        <v>699</v>
      </c>
      <c r="C47" s="845">
        <f t="shared" si="10"/>
        <v>3917117</v>
      </c>
      <c r="D47" s="846">
        <v>2182744</v>
      </c>
      <c r="E47" s="846">
        <v>1734373</v>
      </c>
      <c r="F47" s="846">
        <v>300</v>
      </c>
      <c r="G47" s="846">
        <v>0</v>
      </c>
      <c r="H47" s="845">
        <f t="shared" si="16"/>
        <v>3916817</v>
      </c>
      <c r="I47" s="845">
        <f t="shared" si="18"/>
        <v>2121377</v>
      </c>
      <c r="J47" s="846">
        <v>539902</v>
      </c>
      <c r="K47" s="846">
        <v>18781</v>
      </c>
      <c r="L47" s="846">
        <v>0</v>
      </c>
      <c r="M47" s="846">
        <v>1562694</v>
      </c>
      <c r="N47" s="846">
        <v>0</v>
      </c>
      <c r="O47" s="846">
        <v>0</v>
      </c>
      <c r="P47" s="846">
        <v>0</v>
      </c>
      <c r="Q47" s="849">
        <v>0</v>
      </c>
      <c r="R47" s="850">
        <v>1795440</v>
      </c>
      <c r="S47" s="847">
        <f t="shared" si="19"/>
        <v>3358134</v>
      </c>
      <c r="T47" s="843">
        <f t="shared" si="2"/>
        <v>26.335865807916274</v>
      </c>
      <c r="U47" s="992">
        <f t="shared" si="7"/>
        <v>3917117</v>
      </c>
    </row>
    <row r="48" spans="1:21" s="982" customFormat="1" ht="29.25" customHeight="1">
      <c r="A48" s="971">
        <v>5</v>
      </c>
      <c r="B48" s="841" t="s">
        <v>700</v>
      </c>
      <c r="C48" s="844">
        <f>SUM(C49:C53)</f>
        <v>54034998</v>
      </c>
      <c r="D48" s="844">
        <f aca="true" t="shared" si="20" ref="D48:S48">SUM(D49:D53)</f>
        <v>40732421</v>
      </c>
      <c r="E48" s="844">
        <f t="shared" si="20"/>
        <v>13302577</v>
      </c>
      <c r="F48" s="844">
        <f t="shared" si="20"/>
        <v>210050</v>
      </c>
      <c r="G48" s="844">
        <f t="shared" si="20"/>
        <v>0</v>
      </c>
      <c r="H48" s="844">
        <f t="shared" si="20"/>
        <v>53824948</v>
      </c>
      <c r="I48" s="844">
        <f t="shared" si="20"/>
        <v>36069466</v>
      </c>
      <c r="J48" s="844">
        <f t="shared" si="20"/>
        <v>4018885</v>
      </c>
      <c r="K48" s="844">
        <f t="shared" si="20"/>
        <v>875297</v>
      </c>
      <c r="L48" s="844">
        <f t="shared" si="20"/>
        <v>0</v>
      </c>
      <c r="M48" s="844">
        <f t="shared" si="20"/>
        <v>31175284</v>
      </c>
      <c r="N48" s="844">
        <f t="shared" si="20"/>
        <v>0</v>
      </c>
      <c r="O48" s="844">
        <f t="shared" si="20"/>
        <v>0</v>
      </c>
      <c r="P48" s="844">
        <f t="shared" si="20"/>
        <v>0</v>
      </c>
      <c r="Q48" s="844">
        <f t="shared" si="20"/>
        <v>0</v>
      </c>
      <c r="R48" s="844">
        <f t="shared" si="20"/>
        <v>17755482</v>
      </c>
      <c r="S48" s="844">
        <f t="shared" si="20"/>
        <v>48930766</v>
      </c>
      <c r="T48" s="1060">
        <f>(J48+K48+L48)/I48*100</f>
        <v>13.568767555361092</v>
      </c>
      <c r="U48" s="992">
        <f t="shared" si="7"/>
        <v>54034998</v>
      </c>
    </row>
    <row r="49" spans="1:21" s="982" customFormat="1" ht="29.25" customHeight="1">
      <c r="A49" s="846">
        <v>1</v>
      </c>
      <c r="B49" s="972" t="s">
        <v>701</v>
      </c>
      <c r="C49" s="845">
        <f t="shared" si="10"/>
        <v>2702230</v>
      </c>
      <c r="D49" s="846">
        <v>8000</v>
      </c>
      <c r="E49" s="846">
        <v>2694230</v>
      </c>
      <c r="F49" s="846">
        <v>17139</v>
      </c>
      <c r="G49" s="846">
        <v>0</v>
      </c>
      <c r="H49" s="845">
        <f t="shared" si="16"/>
        <v>2685091</v>
      </c>
      <c r="I49" s="845">
        <f>J49+K49+L49+M49+N49+O49+P49+Q49</f>
        <v>1728708</v>
      </c>
      <c r="J49" s="846">
        <v>98090</v>
      </c>
      <c r="K49" s="846">
        <v>0</v>
      </c>
      <c r="L49" s="846">
        <v>0</v>
      </c>
      <c r="M49" s="846">
        <v>1630618</v>
      </c>
      <c r="N49" s="846">
        <v>0</v>
      </c>
      <c r="O49" s="846">
        <v>0</v>
      </c>
      <c r="P49" s="846">
        <v>0</v>
      </c>
      <c r="Q49" s="849">
        <v>0</v>
      </c>
      <c r="R49" s="850">
        <v>956383</v>
      </c>
      <c r="S49" s="847">
        <f>R49+Q49+P49+O49+N49+M49</f>
        <v>2587001</v>
      </c>
      <c r="T49" s="843">
        <f t="shared" si="2"/>
        <v>5.674179792075932</v>
      </c>
      <c r="U49" s="992">
        <f t="shared" si="7"/>
        <v>2702230</v>
      </c>
    </row>
    <row r="50" spans="1:21" s="982" customFormat="1" ht="29.25" customHeight="1">
      <c r="A50" s="846">
        <v>2</v>
      </c>
      <c r="B50" s="972" t="s">
        <v>742</v>
      </c>
      <c r="C50" s="845">
        <f>D50+E50</f>
        <v>11202453</v>
      </c>
      <c r="D50" s="846">
        <v>8481068</v>
      </c>
      <c r="E50" s="846">
        <v>2721385</v>
      </c>
      <c r="F50" s="846">
        <v>0</v>
      </c>
      <c r="G50" s="846">
        <v>0</v>
      </c>
      <c r="H50" s="845">
        <f>I50+R50</f>
        <v>11202453</v>
      </c>
      <c r="I50" s="845">
        <f>J50+K50+L50+M50+N50+O50+P50+Q50</f>
        <v>6249708</v>
      </c>
      <c r="J50" s="846">
        <v>1291055</v>
      </c>
      <c r="K50" s="846">
        <v>7517</v>
      </c>
      <c r="L50" s="846">
        <v>0</v>
      </c>
      <c r="M50" s="1069">
        <v>4951136</v>
      </c>
      <c r="N50" s="846">
        <v>0</v>
      </c>
      <c r="O50" s="846">
        <v>0</v>
      </c>
      <c r="P50" s="846">
        <v>0</v>
      </c>
      <c r="Q50" s="849">
        <v>0</v>
      </c>
      <c r="R50" s="850">
        <v>4952745</v>
      </c>
      <c r="S50" s="847">
        <f>R50+Q50+P50+O50+N50+M50</f>
        <v>9903881</v>
      </c>
      <c r="T50" s="843">
        <f>(J50+K50+L50)/I50*100</f>
        <v>20.77812275389506</v>
      </c>
      <c r="U50" s="992">
        <f>F50+H50</f>
        <v>11202453</v>
      </c>
    </row>
    <row r="51" spans="1:21" s="982" customFormat="1" ht="29.25" customHeight="1">
      <c r="A51" s="846">
        <v>3</v>
      </c>
      <c r="B51" s="972" t="s">
        <v>758</v>
      </c>
      <c r="C51" s="845">
        <f t="shared" si="10"/>
        <v>11921242</v>
      </c>
      <c r="D51" s="846">
        <v>9729433</v>
      </c>
      <c r="E51" s="846">
        <v>2191809</v>
      </c>
      <c r="F51" s="846">
        <v>13397</v>
      </c>
      <c r="G51" s="846">
        <v>0</v>
      </c>
      <c r="H51" s="845">
        <f t="shared" si="16"/>
        <v>11907845</v>
      </c>
      <c r="I51" s="845">
        <f>J51+K51+L51+M51+N51+O51+P51+Q51</f>
        <v>7844465</v>
      </c>
      <c r="J51" s="846">
        <v>714693</v>
      </c>
      <c r="K51" s="846">
        <v>662483</v>
      </c>
      <c r="L51" s="846">
        <v>0</v>
      </c>
      <c r="M51" s="1069">
        <v>6467289</v>
      </c>
      <c r="N51" s="846">
        <v>0</v>
      </c>
      <c r="O51" s="846">
        <v>0</v>
      </c>
      <c r="P51" s="846">
        <v>0</v>
      </c>
      <c r="Q51" s="849">
        <v>0</v>
      </c>
      <c r="R51" s="850">
        <v>4063380</v>
      </c>
      <c r="S51" s="847">
        <f>R51+Q51+P51+O51+N51+M51</f>
        <v>10530669</v>
      </c>
      <c r="T51" s="843">
        <f t="shared" si="2"/>
        <v>17.55602198492823</v>
      </c>
      <c r="U51" s="992">
        <f t="shared" si="7"/>
        <v>11921242</v>
      </c>
    </row>
    <row r="52" spans="1:21" s="982" customFormat="1" ht="29.25" customHeight="1">
      <c r="A52" s="846">
        <v>4</v>
      </c>
      <c r="B52" s="972" t="s">
        <v>712</v>
      </c>
      <c r="C52" s="845">
        <f>D52+E52</f>
        <v>21229032</v>
      </c>
      <c r="D52" s="846">
        <v>18175080</v>
      </c>
      <c r="E52" s="846">
        <v>3053952</v>
      </c>
      <c r="F52" s="846">
        <v>56514</v>
      </c>
      <c r="G52" s="846">
        <v>0</v>
      </c>
      <c r="H52" s="845">
        <f>I52+R52</f>
        <v>21172518</v>
      </c>
      <c r="I52" s="845">
        <f>J52+K52+L52+M52+N52+O52+P52+Q52</f>
        <v>14619385</v>
      </c>
      <c r="J52" s="846">
        <v>1379707</v>
      </c>
      <c r="K52" s="846">
        <v>167327</v>
      </c>
      <c r="L52" s="846">
        <v>0</v>
      </c>
      <c r="M52" s="1069">
        <v>13072351</v>
      </c>
      <c r="N52" s="846">
        <v>0</v>
      </c>
      <c r="O52" s="846">
        <v>0</v>
      </c>
      <c r="P52" s="846">
        <v>0</v>
      </c>
      <c r="Q52" s="849">
        <v>0</v>
      </c>
      <c r="R52" s="850">
        <v>6553133</v>
      </c>
      <c r="S52" s="847">
        <f>R52+Q52+P52+O52+N52+M52</f>
        <v>19625484</v>
      </c>
      <c r="T52" s="843">
        <f>(J52+K52+L52)/I52*100</f>
        <v>10.582073048900483</v>
      </c>
      <c r="U52" s="992">
        <f>F52+H52</f>
        <v>21229032</v>
      </c>
    </row>
    <row r="53" spans="1:21" s="982" customFormat="1" ht="29.25" customHeight="1">
      <c r="A53" s="846">
        <v>5</v>
      </c>
      <c r="B53" s="972" t="s">
        <v>757</v>
      </c>
      <c r="C53" s="845">
        <f>D53+E53</f>
        <v>6980041</v>
      </c>
      <c r="D53" s="846">
        <v>4338840</v>
      </c>
      <c r="E53" s="846">
        <v>2641201</v>
      </c>
      <c r="F53" s="846">
        <v>123000</v>
      </c>
      <c r="G53" s="846">
        <v>0</v>
      </c>
      <c r="H53" s="845">
        <f>I53+R53</f>
        <v>6857041</v>
      </c>
      <c r="I53" s="845">
        <f>J53+K53+L53+M53+N53+O53+P53+Q53</f>
        <v>5627200</v>
      </c>
      <c r="J53" s="846">
        <v>535340</v>
      </c>
      <c r="K53" s="846">
        <v>37970</v>
      </c>
      <c r="L53" s="846">
        <v>0</v>
      </c>
      <c r="M53" s="1069">
        <v>5053890</v>
      </c>
      <c r="N53" s="846">
        <v>0</v>
      </c>
      <c r="O53" s="846">
        <v>0</v>
      </c>
      <c r="P53" s="846">
        <v>0</v>
      </c>
      <c r="Q53" s="849">
        <v>0</v>
      </c>
      <c r="R53" s="850">
        <v>1229841</v>
      </c>
      <c r="S53" s="847">
        <f>R53+Q53+P53+O53+N53+M53</f>
        <v>6283731</v>
      </c>
      <c r="T53" s="843">
        <f t="shared" si="2"/>
        <v>10.18819306226898</v>
      </c>
      <c r="U53" s="992">
        <f t="shared" si="7"/>
        <v>6980041</v>
      </c>
    </row>
    <row r="54" spans="1:21" s="982" customFormat="1" ht="29.25" customHeight="1">
      <c r="A54" s="971">
        <v>6</v>
      </c>
      <c r="B54" s="841" t="s">
        <v>702</v>
      </c>
      <c r="C54" s="844">
        <f aca="true" t="shared" si="21" ref="C54:S54">SUM(C55:C59)</f>
        <v>25377181</v>
      </c>
      <c r="D54" s="844">
        <f t="shared" si="21"/>
        <v>14989941</v>
      </c>
      <c r="E54" s="844">
        <f t="shared" si="21"/>
        <v>10387240</v>
      </c>
      <c r="F54" s="844">
        <f t="shared" si="21"/>
        <v>156400</v>
      </c>
      <c r="G54" s="844">
        <f t="shared" si="21"/>
        <v>0</v>
      </c>
      <c r="H54" s="844">
        <f t="shared" si="21"/>
        <v>25220781</v>
      </c>
      <c r="I54" s="844">
        <f t="shared" si="21"/>
        <v>17481916</v>
      </c>
      <c r="J54" s="844">
        <f t="shared" si="21"/>
        <v>3431232</v>
      </c>
      <c r="K54" s="844">
        <f t="shared" si="21"/>
        <v>4264899</v>
      </c>
      <c r="L54" s="844">
        <f t="shared" si="21"/>
        <v>0</v>
      </c>
      <c r="M54" s="844">
        <f t="shared" si="21"/>
        <v>9473937</v>
      </c>
      <c r="N54" s="844">
        <f t="shared" si="21"/>
        <v>100000</v>
      </c>
      <c r="O54" s="844">
        <f t="shared" si="21"/>
        <v>0</v>
      </c>
      <c r="P54" s="844">
        <f t="shared" si="21"/>
        <v>0</v>
      </c>
      <c r="Q54" s="844">
        <f t="shared" si="21"/>
        <v>211848</v>
      </c>
      <c r="R54" s="844">
        <f t="shared" si="21"/>
        <v>7738865</v>
      </c>
      <c r="S54" s="844">
        <f t="shared" si="21"/>
        <v>17524650</v>
      </c>
      <c r="T54" s="1060">
        <f>(J54+K54+L54)/I54*100</f>
        <v>44.023383935719636</v>
      </c>
      <c r="U54" s="992">
        <f t="shared" si="7"/>
        <v>25377181</v>
      </c>
    </row>
    <row r="55" spans="1:21" s="982" customFormat="1" ht="29.25" customHeight="1">
      <c r="A55" s="846">
        <v>1</v>
      </c>
      <c r="B55" s="973" t="s">
        <v>703</v>
      </c>
      <c r="C55" s="845">
        <f t="shared" si="10"/>
        <v>448570</v>
      </c>
      <c r="D55" s="846">
        <v>195343</v>
      </c>
      <c r="E55" s="846">
        <v>253227</v>
      </c>
      <c r="F55" s="846">
        <v>154400</v>
      </c>
      <c r="G55" s="846"/>
      <c r="H55" s="845">
        <f aca="true" t="shared" si="22" ref="H55:H64">I55+R55</f>
        <v>294170</v>
      </c>
      <c r="I55" s="845">
        <f>J55+K55+L55+M55+N55+O55+P55+Q55</f>
        <v>294170</v>
      </c>
      <c r="J55" s="846">
        <v>96293</v>
      </c>
      <c r="K55" s="846">
        <v>2134</v>
      </c>
      <c r="L55" s="846"/>
      <c r="M55" s="846">
        <v>401</v>
      </c>
      <c r="N55" s="846"/>
      <c r="O55" s="846"/>
      <c r="P55" s="846"/>
      <c r="Q55" s="849">
        <v>195342</v>
      </c>
      <c r="R55" s="850"/>
      <c r="S55" s="847">
        <f>R55+Q55+P55+O55+N55+M55</f>
        <v>195743</v>
      </c>
      <c r="T55" s="843">
        <f t="shared" si="2"/>
        <v>33.45922425808206</v>
      </c>
      <c r="U55" s="992">
        <f t="shared" si="7"/>
        <v>448570</v>
      </c>
    </row>
    <row r="56" spans="1:21" s="982" customFormat="1" ht="29.25" customHeight="1">
      <c r="A56" s="846">
        <v>2</v>
      </c>
      <c r="B56" s="973" t="s">
        <v>704</v>
      </c>
      <c r="C56" s="845">
        <f t="shared" si="10"/>
        <v>8965407</v>
      </c>
      <c r="D56" s="846">
        <v>4238088</v>
      </c>
      <c r="E56" s="846">
        <v>4727319</v>
      </c>
      <c r="F56" s="846"/>
      <c r="G56" s="846"/>
      <c r="H56" s="845">
        <f t="shared" si="22"/>
        <v>8965407</v>
      </c>
      <c r="I56" s="845">
        <f>J56+K56+L56+M56+N56+O56+P56+Q56</f>
        <v>5763957</v>
      </c>
      <c r="J56" s="846">
        <v>486014</v>
      </c>
      <c r="K56" s="846">
        <v>3133038</v>
      </c>
      <c r="L56" s="846"/>
      <c r="M56" s="846">
        <v>2144904</v>
      </c>
      <c r="N56" s="846"/>
      <c r="O56" s="846"/>
      <c r="P56" s="846"/>
      <c r="Q56" s="849">
        <v>1</v>
      </c>
      <c r="R56" s="850">
        <v>3201450</v>
      </c>
      <c r="S56" s="847">
        <f>R56+Q56+P56+O56+N56+M56</f>
        <v>5346355</v>
      </c>
      <c r="T56" s="843">
        <f t="shared" si="2"/>
        <v>62.787630095089185</v>
      </c>
      <c r="U56" s="992">
        <f t="shared" si="7"/>
        <v>8965407</v>
      </c>
    </row>
    <row r="57" spans="1:21" s="982" customFormat="1" ht="29.25" customHeight="1">
      <c r="A57" s="846">
        <v>3</v>
      </c>
      <c r="B57" s="973" t="s">
        <v>705</v>
      </c>
      <c r="C57" s="845">
        <f t="shared" si="10"/>
        <v>3770304</v>
      </c>
      <c r="D57" s="846">
        <v>2352324</v>
      </c>
      <c r="E57" s="846">
        <v>1417980</v>
      </c>
      <c r="F57" s="846"/>
      <c r="G57" s="846"/>
      <c r="H57" s="845">
        <f t="shared" si="22"/>
        <v>3770304</v>
      </c>
      <c r="I57" s="845">
        <f>J57+K57+L57+M57+N57+O57+P57+Q57</f>
        <v>2557412</v>
      </c>
      <c r="J57" s="846">
        <v>523776</v>
      </c>
      <c r="K57" s="846">
        <v>370895</v>
      </c>
      <c r="L57" s="846"/>
      <c r="M57" s="846">
        <v>1546238</v>
      </c>
      <c r="N57" s="846">
        <v>100000</v>
      </c>
      <c r="O57" s="846"/>
      <c r="P57" s="846"/>
      <c r="Q57" s="849">
        <v>16503</v>
      </c>
      <c r="R57" s="850">
        <v>1212892</v>
      </c>
      <c r="S57" s="847">
        <f>R57+Q57+P57+O57+N57+M57</f>
        <v>2875633</v>
      </c>
      <c r="T57" s="843">
        <f t="shared" si="2"/>
        <v>34.9834520210275</v>
      </c>
      <c r="U57" s="992">
        <f t="shared" si="7"/>
        <v>3770304</v>
      </c>
    </row>
    <row r="58" spans="1:21" s="982" customFormat="1" ht="29.25" customHeight="1">
      <c r="A58" s="846">
        <v>4</v>
      </c>
      <c r="B58" s="973" t="s">
        <v>697</v>
      </c>
      <c r="C58" s="845">
        <f>D58+E58</f>
        <v>4913358</v>
      </c>
      <c r="D58" s="846">
        <v>3194994</v>
      </c>
      <c r="E58" s="846">
        <v>1718364</v>
      </c>
      <c r="F58" s="846"/>
      <c r="G58" s="846"/>
      <c r="H58" s="845">
        <f>I58+R58</f>
        <v>4913358</v>
      </c>
      <c r="I58" s="845">
        <f>J58+K58+L58+M58+N58+O58+P58+Q58</f>
        <v>3774631</v>
      </c>
      <c r="J58" s="846">
        <v>325979</v>
      </c>
      <c r="K58" s="846">
        <v>401963</v>
      </c>
      <c r="L58" s="846"/>
      <c r="M58" s="846">
        <v>3046688</v>
      </c>
      <c r="N58" s="846"/>
      <c r="O58" s="846"/>
      <c r="P58" s="846"/>
      <c r="Q58" s="849">
        <v>1</v>
      </c>
      <c r="R58" s="850">
        <v>1138727</v>
      </c>
      <c r="S58" s="847">
        <f>R58+Q58+P58+O58+N58+M58</f>
        <v>4185416</v>
      </c>
      <c r="T58" s="843">
        <f>(J58+K58+L58)/I58*100</f>
        <v>19.28511687632513</v>
      </c>
      <c r="U58" s="992">
        <f>F58+H58</f>
        <v>4913358</v>
      </c>
    </row>
    <row r="59" spans="1:21" s="982" customFormat="1" ht="29.25" customHeight="1">
      <c r="A59" s="846">
        <v>5</v>
      </c>
      <c r="B59" s="973" t="s">
        <v>756</v>
      </c>
      <c r="C59" s="845">
        <f t="shared" si="10"/>
        <v>7279542</v>
      </c>
      <c r="D59" s="846">
        <v>5009192</v>
      </c>
      <c r="E59" s="846">
        <v>2270350</v>
      </c>
      <c r="F59" s="846">
        <v>2000</v>
      </c>
      <c r="G59" s="846"/>
      <c r="H59" s="845">
        <f>I59+R59</f>
        <v>7277542</v>
      </c>
      <c r="I59" s="845">
        <f>J59+K59+L59+M59+N59+O59+P59+Q59</f>
        <v>5091746</v>
      </c>
      <c r="J59" s="846">
        <v>1999170</v>
      </c>
      <c r="K59" s="846">
        <v>356869</v>
      </c>
      <c r="L59" s="846"/>
      <c r="M59" s="846">
        <v>2735706</v>
      </c>
      <c r="N59" s="846"/>
      <c r="O59" s="846"/>
      <c r="P59" s="846"/>
      <c r="Q59" s="849">
        <v>1</v>
      </c>
      <c r="R59" s="850">
        <v>2185796</v>
      </c>
      <c r="S59" s="847">
        <f>R59+Q59+P59+O59+N59+M59</f>
        <v>4921503</v>
      </c>
      <c r="T59" s="843">
        <f>(J59+K59+L59)/I59*100</f>
        <v>46.271730757975746</v>
      </c>
      <c r="U59" s="992">
        <f t="shared" si="7"/>
        <v>7279542</v>
      </c>
    </row>
    <row r="60" spans="1:21" s="982" customFormat="1" ht="29.25" customHeight="1">
      <c r="A60" s="971">
        <v>7</v>
      </c>
      <c r="B60" s="842" t="s">
        <v>707</v>
      </c>
      <c r="C60" s="844">
        <f aca="true" t="shared" si="23" ref="C60:S60">SUM(C61:C64)</f>
        <v>64697642</v>
      </c>
      <c r="D60" s="844">
        <f t="shared" si="23"/>
        <v>35681019</v>
      </c>
      <c r="E60" s="844">
        <f t="shared" si="23"/>
        <v>29016623</v>
      </c>
      <c r="F60" s="844">
        <f t="shared" si="23"/>
        <v>83784</v>
      </c>
      <c r="G60" s="844">
        <f t="shared" si="23"/>
        <v>0</v>
      </c>
      <c r="H60" s="844">
        <f t="shared" si="23"/>
        <v>64613858</v>
      </c>
      <c r="I60" s="844">
        <f t="shared" si="23"/>
        <v>47917339</v>
      </c>
      <c r="J60" s="844">
        <f t="shared" si="23"/>
        <v>2585957</v>
      </c>
      <c r="K60" s="844">
        <f t="shared" si="23"/>
        <v>781540</v>
      </c>
      <c r="L60" s="844">
        <f t="shared" si="23"/>
        <v>0</v>
      </c>
      <c r="M60" s="844">
        <f t="shared" si="23"/>
        <v>44437267</v>
      </c>
      <c r="N60" s="844">
        <f t="shared" si="23"/>
        <v>112575</v>
      </c>
      <c r="O60" s="844">
        <f t="shared" si="23"/>
        <v>0</v>
      </c>
      <c r="P60" s="844">
        <f t="shared" si="23"/>
        <v>0</v>
      </c>
      <c r="Q60" s="844">
        <f t="shared" si="23"/>
        <v>0</v>
      </c>
      <c r="R60" s="844">
        <f t="shared" si="23"/>
        <v>16696519</v>
      </c>
      <c r="S60" s="844">
        <f t="shared" si="23"/>
        <v>61246361</v>
      </c>
      <c r="T60" s="1060">
        <f t="shared" si="2"/>
        <v>7.027721217991675</v>
      </c>
      <c r="U60" s="992">
        <f t="shared" si="7"/>
        <v>64697642</v>
      </c>
    </row>
    <row r="61" spans="1:21" s="982" customFormat="1" ht="29.25" customHeight="1">
      <c r="A61" s="846">
        <v>1</v>
      </c>
      <c r="B61" s="972" t="s">
        <v>708</v>
      </c>
      <c r="C61" s="845">
        <f t="shared" si="10"/>
        <v>132160</v>
      </c>
      <c r="D61" s="846">
        <v>0</v>
      </c>
      <c r="E61" s="846">
        <v>132160</v>
      </c>
      <c r="F61" s="846">
        <v>83050</v>
      </c>
      <c r="G61" s="846">
        <v>0</v>
      </c>
      <c r="H61" s="845">
        <f t="shared" si="22"/>
        <v>49110</v>
      </c>
      <c r="I61" s="845">
        <f>J61+K61+L61+M61+N61+O61+P61+Q61</f>
        <v>49110</v>
      </c>
      <c r="J61" s="846">
        <v>49106</v>
      </c>
      <c r="K61" s="846">
        <v>0</v>
      </c>
      <c r="L61" s="846">
        <v>0</v>
      </c>
      <c r="M61" s="846">
        <v>4</v>
      </c>
      <c r="N61" s="846">
        <v>0</v>
      </c>
      <c r="O61" s="846">
        <v>0</v>
      </c>
      <c r="P61" s="846">
        <v>0</v>
      </c>
      <c r="Q61" s="849">
        <v>0</v>
      </c>
      <c r="R61" s="850">
        <v>0</v>
      </c>
      <c r="S61" s="847">
        <f>R61+Q61+P61+O61+N61+M61</f>
        <v>4</v>
      </c>
      <c r="T61" s="843">
        <f t="shared" si="2"/>
        <v>99.99185501934433</v>
      </c>
      <c r="U61" s="992">
        <f t="shared" si="7"/>
        <v>132160</v>
      </c>
    </row>
    <row r="62" spans="1:21" s="982" customFormat="1" ht="29.25" customHeight="1">
      <c r="A62" s="846">
        <v>2</v>
      </c>
      <c r="B62" s="972" t="s">
        <v>709</v>
      </c>
      <c r="C62" s="845">
        <f t="shared" si="10"/>
        <v>18647681</v>
      </c>
      <c r="D62" s="846">
        <v>14757780</v>
      </c>
      <c r="E62" s="846">
        <v>3889901</v>
      </c>
      <c r="F62" s="846">
        <v>734</v>
      </c>
      <c r="G62" s="846">
        <v>0</v>
      </c>
      <c r="H62" s="845">
        <f t="shared" si="22"/>
        <v>18646947</v>
      </c>
      <c r="I62" s="845">
        <f>J62+K62+L62+M62+N62+O62+P62+Q62</f>
        <v>11513106</v>
      </c>
      <c r="J62" s="846">
        <v>939225</v>
      </c>
      <c r="K62" s="846">
        <v>601433</v>
      </c>
      <c r="L62" s="846">
        <v>0</v>
      </c>
      <c r="M62" s="1069">
        <v>9972448</v>
      </c>
      <c r="N62" s="846">
        <v>0</v>
      </c>
      <c r="O62" s="846">
        <v>0</v>
      </c>
      <c r="P62" s="846">
        <v>0</v>
      </c>
      <c r="Q62" s="849">
        <v>0</v>
      </c>
      <c r="R62" s="850">
        <v>7133841</v>
      </c>
      <c r="S62" s="847">
        <f>R62+Q62+P62+O62+N62+M62</f>
        <v>17106289</v>
      </c>
      <c r="T62" s="843">
        <f t="shared" si="2"/>
        <v>13.381775517397305</v>
      </c>
      <c r="U62" s="992">
        <f t="shared" si="7"/>
        <v>18647681</v>
      </c>
    </row>
    <row r="63" spans="1:21" s="982" customFormat="1" ht="29.25" customHeight="1">
      <c r="A63" s="846">
        <v>3</v>
      </c>
      <c r="B63" s="972" t="s">
        <v>696</v>
      </c>
      <c r="C63" s="845">
        <f t="shared" si="10"/>
        <v>34712005</v>
      </c>
      <c r="D63" s="846">
        <v>12673570</v>
      </c>
      <c r="E63" s="846">
        <v>22038435</v>
      </c>
      <c r="F63" s="846">
        <v>0</v>
      </c>
      <c r="G63" s="846">
        <v>0</v>
      </c>
      <c r="H63" s="845">
        <f t="shared" si="22"/>
        <v>34712005</v>
      </c>
      <c r="I63" s="845">
        <f>J63+K63+L63+M63+N63+O63+P63+Q63</f>
        <v>25866354</v>
      </c>
      <c r="J63" s="846">
        <v>1032226</v>
      </c>
      <c r="K63" s="846">
        <v>134792</v>
      </c>
      <c r="L63" s="846">
        <v>0</v>
      </c>
      <c r="M63" s="1069">
        <v>24699336</v>
      </c>
      <c r="N63" s="846">
        <v>0</v>
      </c>
      <c r="O63" s="846">
        <v>0</v>
      </c>
      <c r="P63" s="846">
        <v>0</v>
      </c>
      <c r="Q63" s="849">
        <v>0</v>
      </c>
      <c r="R63" s="850">
        <v>8845651</v>
      </c>
      <c r="S63" s="847">
        <f>R63+Q63+P63+O63+N63+M63</f>
        <v>33544987</v>
      </c>
      <c r="T63" s="843">
        <f t="shared" si="2"/>
        <v>4.511722061795025</v>
      </c>
      <c r="U63" s="992">
        <f t="shared" si="7"/>
        <v>34712005</v>
      </c>
    </row>
    <row r="64" spans="1:21" s="982" customFormat="1" ht="29.25" customHeight="1" thickBot="1">
      <c r="A64" s="846">
        <v>4</v>
      </c>
      <c r="B64" s="972" t="s">
        <v>711</v>
      </c>
      <c r="C64" s="845">
        <f t="shared" si="10"/>
        <v>11205796</v>
      </c>
      <c r="D64" s="846">
        <v>8249669</v>
      </c>
      <c r="E64" s="846">
        <v>2956127</v>
      </c>
      <c r="F64" s="846">
        <v>0</v>
      </c>
      <c r="G64" s="846">
        <v>0</v>
      </c>
      <c r="H64" s="845">
        <f t="shared" si="22"/>
        <v>11205796</v>
      </c>
      <c r="I64" s="845">
        <f>J64+K64+L64+M64+N64+O64+P64+Q64</f>
        <v>10488769</v>
      </c>
      <c r="J64" s="846">
        <v>565400</v>
      </c>
      <c r="K64" s="846">
        <v>45315</v>
      </c>
      <c r="L64" s="846">
        <v>0</v>
      </c>
      <c r="M64" s="1069">
        <v>9765479</v>
      </c>
      <c r="N64" s="846">
        <v>112575</v>
      </c>
      <c r="O64" s="846">
        <v>0</v>
      </c>
      <c r="P64" s="846">
        <v>0</v>
      </c>
      <c r="Q64" s="849">
        <v>0</v>
      </c>
      <c r="R64" s="850">
        <v>717027</v>
      </c>
      <c r="S64" s="847">
        <f>R64+Q64+P64+O64+N64+M64</f>
        <v>10595081</v>
      </c>
      <c r="T64" s="843">
        <f t="shared" si="2"/>
        <v>5.822561255758421</v>
      </c>
      <c r="U64" s="992">
        <f t="shared" si="7"/>
        <v>11205796</v>
      </c>
    </row>
    <row r="65" spans="1:20" s="986" customFormat="1" ht="29.25" customHeight="1" thickTop="1">
      <c r="A65" s="1595"/>
      <c r="B65" s="1595"/>
      <c r="C65" s="1595"/>
      <c r="D65" s="1595"/>
      <c r="E65" s="1595"/>
      <c r="F65" s="984"/>
      <c r="G65" s="985"/>
      <c r="H65" s="985"/>
      <c r="I65" s="985"/>
      <c r="J65" s="985"/>
      <c r="K65" s="985"/>
      <c r="L65" s="985"/>
      <c r="M65" s="985"/>
      <c r="N65" s="985"/>
      <c r="O65" s="1616" t="str">
        <f>'Thong tin'!B8</f>
        <v>Bạc Liêu, ngày 05 tháng 06 năm 2018</v>
      </c>
      <c r="P65" s="1616"/>
      <c r="Q65" s="1616"/>
      <c r="R65" s="1616"/>
      <c r="S65" s="1616"/>
      <c r="T65" s="1616"/>
    </row>
    <row r="66" spans="1:20" s="990" customFormat="1" ht="20.25" customHeight="1">
      <c r="A66" s="987"/>
      <c r="B66" s="1620" t="s">
        <v>4</v>
      </c>
      <c r="C66" s="1620"/>
      <c r="D66" s="1620"/>
      <c r="E66" s="1620"/>
      <c r="F66" s="988"/>
      <c r="G66" s="988"/>
      <c r="H66" s="988"/>
      <c r="I66" s="988"/>
      <c r="J66" s="988"/>
      <c r="K66" s="988"/>
      <c r="L66" s="988"/>
      <c r="M66" s="988"/>
      <c r="N66" s="988"/>
      <c r="O66" s="1609" t="str">
        <f>'Thong tin'!B7</f>
        <v>PHÓ CỤC TRƯỞNG</v>
      </c>
      <c r="P66" s="1609"/>
      <c r="Q66" s="1609"/>
      <c r="R66" s="1609"/>
      <c r="S66" s="1609"/>
      <c r="T66" s="1609"/>
    </row>
    <row r="67" spans="1:20" s="990" customFormat="1" ht="16.5" customHeight="1">
      <c r="A67" s="987"/>
      <c r="B67" s="988"/>
      <c r="C67" s="988"/>
      <c r="D67" s="988"/>
      <c r="E67" s="988"/>
      <c r="F67" s="988"/>
      <c r="G67" s="988"/>
      <c r="H67" s="988"/>
      <c r="I67" s="988"/>
      <c r="J67" s="988"/>
      <c r="K67" s="988"/>
      <c r="L67" s="988"/>
      <c r="M67" s="988"/>
      <c r="N67" s="988"/>
      <c r="O67" s="989"/>
      <c r="P67" s="989"/>
      <c r="Q67" s="989"/>
      <c r="R67" s="989"/>
      <c r="S67" s="989"/>
      <c r="T67" s="989"/>
    </row>
    <row r="68" spans="1:20" s="977" customFormat="1" ht="29.25" customHeight="1">
      <c r="A68" s="976"/>
      <c r="B68" s="1608"/>
      <c r="C68" s="1608"/>
      <c r="D68" s="1608"/>
      <c r="E68" s="991"/>
      <c r="F68" s="991"/>
      <c r="G68" s="991"/>
      <c r="H68" s="991"/>
      <c r="I68" s="991"/>
      <c r="J68" s="991"/>
      <c r="K68" s="991"/>
      <c r="L68" s="991"/>
      <c r="M68" s="991"/>
      <c r="N68" s="991"/>
      <c r="O68" s="1606"/>
      <c r="P68" s="1606"/>
      <c r="Q68" s="1606"/>
      <c r="R68" s="1606"/>
      <c r="S68" s="1606"/>
      <c r="T68" s="1606"/>
    </row>
    <row r="69" spans="1:20" s="977" customFormat="1" ht="29.25" customHeight="1">
      <c r="A69" s="976"/>
      <c r="B69" s="1604" t="str">
        <f>'Thong tin'!B5</f>
        <v>Nguyễn Thị Loan Thảo</v>
      </c>
      <c r="C69" s="1604"/>
      <c r="D69" s="1604"/>
      <c r="E69" s="1604"/>
      <c r="F69" s="976"/>
      <c r="G69" s="976"/>
      <c r="H69" s="976"/>
      <c r="I69" s="976"/>
      <c r="J69" s="976"/>
      <c r="K69" s="976"/>
      <c r="L69" s="976"/>
      <c r="M69" s="976"/>
      <c r="N69" s="976"/>
      <c r="O69" s="1604" t="str">
        <f>'Thong tin'!B6</f>
        <v>Nguyễn Hữu Bằng</v>
      </c>
      <c r="P69" s="1604"/>
      <c r="Q69" s="1604"/>
      <c r="R69" s="1604"/>
      <c r="S69" s="1604"/>
      <c r="T69" s="1604"/>
    </row>
    <row r="70" spans="2:20" ht="18.75">
      <c r="B70" s="1600"/>
      <c r="C70" s="1600"/>
      <c r="D70" s="1600"/>
      <c r="E70" s="1600"/>
      <c r="F70" s="426"/>
      <c r="G70" s="426"/>
      <c r="H70" s="426"/>
      <c r="I70" s="426"/>
      <c r="J70" s="426"/>
      <c r="K70" s="426"/>
      <c r="L70" s="426"/>
      <c r="M70" s="426"/>
      <c r="N70" s="426"/>
      <c r="O70" s="426"/>
      <c r="P70" s="1600"/>
      <c r="Q70" s="1600"/>
      <c r="R70" s="1600"/>
      <c r="S70" s="1600"/>
      <c r="T70" s="1603"/>
    </row>
  </sheetData>
  <sheetProtection/>
  <mergeCells count="36">
    <mergeCell ref="E1:P1"/>
    <mergeCell ref="E2:P2"/>
    <mergeCell ref="E3:P3"/>
    <mergeCell ref="F6:F9"/>
    <mergeCell ref="G6:G9"/>
    <mergeCell ref="H6:R6"/>
    <mergeCell ref="C6:E6"/>
    <mergeCell ref="C7:C9"/>
    <mergeCell ref="A2:D2"/>
    <mergeCell ref="Q2:T2"/>
    <mergeCell ref="O65:T65"/>
    <mergeCell ref="S6:S9"/>
    <mergeCell ref="B66:E66"/>
    <mergeCell ref="A10:B10"/>
    <mergeCell ref="A11:B11"/>
    <mergeCell ref="D7:E7"/>
    <mergeCell ref="R7:R9"/>
    <mergeCell ref="I8:I9"/>
    <mergeCell ref="J8:Q8"/>
    <mergeCell ref="H7:H9"/>
    <mergeCell ref="P70:T70"/>
    <mergeCell ref="B69:E69"/>
    <mergeCell ref="O69:T69"/>
    <mergeCell ref="Q4:T4"/>
    <mergeCell ref="O68:T68"/>
    <mergeCell ref="Q5:T5"/>
    <mergeCell ref="B68:D68"/>
    <mergeCell ref="O66:T66"/>
    <mergeCell ref="T6:T9"/>
    <mergeCell ref="I7:Q7"/>
    <mergeCell ref="A3:D3"/>
    <mergeCell ref="A65:E65"/>
    <mergeCell ref="A6:B9"/>
    <mergeCell ref="B70:E70"/>
    <mergeCell ref="D8:D9"/>
    <mergeCell ref="E8:E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6"/>
  <sheetViews>
    <sheetView view="pageBreakPreview" zoomScale="85" zoomScaleSheetLayoutView="85" zoomScalePageLayoutView="0" workbookViewId="0" topLeftCell="A1">
      <selection activeCell="I20" sqref="I20"/>
    </sheetView>
  </sheetViews>
  <sheetFormatPr defaultColWidth="9.00390625" defaultRowHeight="15.75"/>
  <cols>
    <col min="1" max="1" width="3.75390625" style="510" customWidth="1"/>
    <col min="2" max="2" width="24.875" style="510" customWidth="1"/>
    <col min="3" max="3" width="7.50390625" style="510" customWidth="1"/>
    <col min="4" max="4" width="12.375" style="510" customWidth="1"/>
    <col min="5" max="5" width="6.25390625" style="510" customWidth="1"/>
    <col min="6" max="6" width="12.625" style="510" customWidth="1"/>
    <col min="7" max="7" width="8.00390625" style="510" customWidth="1"/>
    <col min="8" max="8" width="11.25390625" style="510" customWidth="1"/>
    <col min="9" max="9" width="7.125" style="510" customWidth="1"/>
    <col min="10" max="10" width="11.25390625" style="510" customWidth="1"/>
    <col min="11" max="11" width="7.375" style="510" customWidth="1"/>
    <col min="12" max="12" width="10.50390625" style="510" customWidth="1"/>
    <col min="13" max="13" width="6.00390625" style="510" customWidth="1"/>
    <col min="14" max="14" width="10.875" style="510" customWidth="1"/>
    <col min="15" max="16384" width="9.00390625" style="510" customWidth="1"/>
  </cols>
  <sheetData>
    <row r="1" spans="1:14" ht="18" customHeight="1">
      <c r="A1" s="1660" t="s">
        <v>35</v>
      </c>
      <c r="B1" s="1660"/>
      <c r="C1" s="1660"/>
      <c r="D1" s="1660"/>
      <c r="E1" s="1661" t="s">
        <v>561</v>
      </c>
      <c r="F1" s="1661"/>
      <c r="G1" s="1661"/>
      <c r="H1" s="1661"/>
      <c r="I1" s="1661"/>
      <c r="J1" s="1661"/>
      <c r="K1" s="1661"/>
      <c r="L1" s="509" t="s">
        <v>562</v>
      </c>
      <c r="M1" s="509"/>
      <c r="N1" s="509"/>
    </row>
    <row r="2" spans="1:14" ht="15.75" customHeight="1">
      <c r="A2" s="1654" t="s">
        <v>563</v>
      </c>
      <c r="B2" s="1654"/>
      <c r="C2" s="1654"/>
      <c r="D2" s="1654"/>
      <c r="E2" s="1661"/>
      <c r="F2" s="1661"/>
      <c r="G2" s="1661"/>
      <c r="H2" s="1661"/>
      <c r="I2" s="1661"/>
      <c r="J2" s="1661"/>
      <c r="K2" s="1661"/>
      <c r="L2" s="1662" t="str">
        <f>'Thong tin'!B4</f>
        <v>CTHADS tỉnh Bạc Liêu</v>
      </c>
      <c r="M2" s="1662"/>
      <c r="N2" s="1662"/>
    </row>
    <row r="3" spans="1:14" ht="16.5" customHeight="1">
      <c r="A3" s="1654" t="s">
        <v>356</v>
      </c>
      <c r="B3" s="1654"/>
      <c r="C3" s="1654"/>
      <c r="D3" s="1654"/>
      <c r="E3" s="1655" t="str">
        <f>'Thong tin'!B3</f>
        <v>08 tháng / năm 2018</v>
      </c>
      <c r="F3" s="1655"/>
      <c r="G3" s="1655"/>
      <c r="H3" s="1655"/>
      <c r="I3" s="1655"/>
      <c r="J3" s="1655"/>
      <c r="K3" s="512"/>
      <c r="L3" s="1653" t="s">
        <v>639</v>
      </c>
      <c r="M3" s="1653"/>
      <c r="N3" s="1653"/>
    </row>
    <row r="4" spans="1:14" ht="15.75" customHeight="1">
      <c r="A4" s="1663" t="s">
        <v>358</v>
      </c>
      <c r="B4" s="1663"/>
      <c r="C4" s="1663"/>
      <c r="D4" s="1663"/>
      <c r="E4" s="514"/>
      <c r="F4" s="515"/>
      <c r="G4" s="515"/>
      <c r="H4" s="515"/>
      <c r="I4" s="515"/>
      <c r="J4" s="515"/>
      <c r="L4" s="1664" t="s">
        <v>406</v>
      </c>
      <c r="M4" s="1664"/>
      <c r="N4" s="1664"/>
    </row>
    <row r="5" spans="1:14" ht="18" customHeight="1">
      <c r="A5" s="515"/>
      <c r="D5" s="1652"/>
      <c r="E5" s="1652"/>
      <c r="F5" s="1652"/>
      <c r="G5" s="1652"/>
      <c r="H5" s="1652"/>
      <c r="I5" s="1652"/>
      <c r="J5" s="1652"/>
      <c r="K5" s="1652"/>
      <c r="L5" s="516" t="s">
        <v>359</v>
      </c>
      <c r="M5" s="516"/>
      <c r="N5" s="516"/>
    </row>
    <row r="6" spans="1:14" ht="18" customHeight="1">
      <c r="A6" s="1656" t="s">
        <v>71</v>
      </c>
      <c r="B6" s="1657"/>
      <c r="C6" s="1650" t="s">
        <v>360</v>
      </c>
      <c r="D6" s="1650"/>
      <c r="E6" s="1650"/>
      <c r="F6" s="1650"/>
      <c r="G6" s="1646" t="s">
        <v>7</v>
      </c>
      <c r="H6" s="1648"/>
      <c r="I6" s="1648"/>
      <c r="J6" s="1648"/>
      <c r="K6" s="1648"/>
      <c r="L6" s="1648"/>
      <c r="M6" s="1648"/>
      <c r="N6" s="1649"/>
    </row>
    <row r="7" spans="1:14" ht="38.25" customHeight="1">
      <c r="A7" s="1658"/>
      <c r="B7" s="1659"/>
      <c r="C7" s="1650"/>
      <c r="D7" s="1650"/>
      <c r="E7" s="1650"/>
      <c r="F7" s="1650"/>
      <c r="G7" s="1646" t="s">
        <v>362</v>
      </c>
      <c r="H7" s="1648"/>
      <c r="I7" s="1648"/>
      <c r="J7" s="1649"/>
      <c r="K7" s="1646" t="s">
        <v>109</v>
      </c>
      <c r="L7" s="1648"/>
      <c r="M7" s="1648"/>
      <c r="N7" s="1649"/>
    </row>
    <row r="8" spans="1:14" ht="28.5" customHeight="1">
      <c r="A8" s="1658"/>
      <c r="B8" s="1659"/>
      <c r="C8" s="1646" t="s">
        <v>106</v>
      </c>
      <c r="D8" s="1649"/>
      <c r="E8" s="1646" t="s">
        <v>105</v>
      </c>
      <c r="F8" s="1649"/>
      <c r="G8" s="1646" t="s">
        <v>107</v>
      </c>
      <c r="H8" s="1647"/>
      <c r="I8" s="1646" t="s">
        <v>108</v>
      </c>
      <c r="J8" s="1647"/>
      <c r="K8" s="1646" t="s">
        <v>110</v>
      </c>
      <c r="L8" s="1647"/>
      <c r="M8" s="1646" t="s">
        <v>111</v>
      </c>
      <c r="N8" s="1647"/>
    </row>
    <row r="9" spans="1:14" ht="24.75" customHeight="1">
      <c r="A9" s="1658"/>
      <c r="B9" s="1659"/>
      <c r="C9" s="683" t="s">
        <v>3</v>
      </c>
      <c r="D9" s="682" t="s">
        <v>10</v>
      </c>
      <c r="E9" s="682" t="s">
        <v>3</v>
      </c>
      <c r="F9" s="682" t="s">
        <v>10</v>
      </c>
      <c r="G9" s="682" t="s">
        <v>3</v>
      </c>
      <c r="H9" s="682" t="s">
        <v>10</v>
      </c>
      <c r="I9" s="682" t="s">
        <v>3</v>
      </c>
      <c r="J9" s="682" t="s">
        <v>10</v>
      </c>
      <c r="K9" s="682" t="s">
        <v>3</v>
      </c>
      <c r="L9" s="682" t="s">
        <v>10</v>
      </c>
      <c r="M9" s="682" t="s">
        <v>3</v>
      </c>
      <c r="N9" s="682" t="s">
        <v>10</v>
      </c>
    </row>
    <row r="10" spans="1:14" s="518" customFormat="1" ht="18" customHeight="1">
      <c r="A10" s="1651" t="s">
        <v>6</v>
      </c>
      <c r="B10" s="1651"/>
      <c r="C10" s="517">
        <v>1</v>
      </c>
      <c r="D10" s="517">
        <v>2</v>
      </c>
      <c r="E10" s="517">
        <v>3</v>
      </c>
      <c r="F10" s="517">
        <v>4</v>
      </c>
      <c r="G10" s="517">
        <v>5</v>
      </c>
      <c r="H10" s="517">
        <v>6</v>
      </c>
      <c r="I10" s="517">
        <v>7</v>
      </c>
      <c r="J10" s="517">
        <v>8</v>
      </c>
      <c r="K10" s="517">
        <v>9</v>
      </c>
      <c r="L10" s="517">
        <v>10</v>
      </c>
      <c r="M10" s="517">
        <v>11</v>
      </c>
      <c r="N10" s="517">
        <v>12</v>
      </c>
    </row>
    <row r="11" spans="1:14" s="518" customFormat="1" ht="18" customHeight="1">
      <c r="A11" s="1644" t="s">
        <v>37</v>
      </c>
      <c r="B11" s="1645"/>
      <c r="C11" s="868">
        <f>C12+C13</f>
        <v>42</v>
      </c>
      <c r="D11" s="868">
        <f aca="true" t="shared" si="0" ref="D11:N11">D12+D13</f>
        <v>116553</v>
      </c>
      <c r="E11" s="868">
        <f t="shared" si="0"/>
        <v>17</v>
      </c>
      <c r="F11" s="868">
        <f t="shared" si="0"/>
        <v>81054</v>
      </c>
      <c r="G11" s="868">
        <f t="shared" si="0"/>
        <v>39</v>
      </c>
      <c r="H11" s="868">
        <f t="shared" si="0"/>
        <v>103081</v>
      </c>
      <c r="I11" s="868">
        <f t="shared" si="0"/>
        <v>14</v>
      </c>
      <c r="J11" s="868">
        <f t="shared" si="0"/>
        <v>67582</v>
      </c>
      <c r="K11" s="868">
        <f t="shared" si="0"/>
        <v>3</v>
      </c>
      <c r="L11" s="868">
        <f t="shared" si="0"/>
        <v>13472</v>
      </c>
      <c r="M11" s="868">
        <f t="shared" si="0"/>
        <v>3</v>
      </c>
      <c r="N11" s="868">
        <f t="shared" si="0"/>
        <v>13472</v>
      </c>
    </row>
    <row r="12" spans="1:14" s="518" customFormat="1" ht="18" customHeight="1">
      <c r="A12" s="854" t="s">
        <v>0</v>
      </c>
      <c r="B12" s="867" t="s">
        <v>97</v>
      </c>
      <c r="C12" s="868">
        <f>G12+K12</f>
        <v>0</v>
      </c>
      <c r="D12" s="868">
        <f>H12+L12</f>
        <v>0</v>
      </c>
      <c r="E12" s="868">
        <f>I12+M12</f>
        <v>0</v>
      </c>
      <c r="F12" s="868">
        <f>J12+N12</f>
        <v>0</v>
      </c>
      <c r="G12" s="1072"/>
      <c r="H12" s="1072"/>
      <c r="I12" s="1072"/>
      <c r="J12" s="1072"/>
      <c r="K12" s="1072"/>
      <c r="L12" s="1072"/>
      <c r="M12" s="1072"/>
      <c r="N12" s="1072"/>
    </row>
    <row r="13" spans="1:14" s="518" customFormat="1" ht="18" customHeight="1">
      <c r="A13" s="856" t="s">
        <v>1</v>
      </c>
      <c r="B13" s="867" t="s">
        <v>18</v>
      </c>
      <c r="C13" s="868">
        <f aca="true" t="shared" si="1" ref="C13:N13">SUM(C14:C20)</f>
        <v>42</v>
      </c>
      <c r="D13" s="868">
        <f t="shared" si="1"/>
        <v>116553</v>
      </c>
      <c r="E13" s="868">
        <f t="shared" si="1"/>
        <v>17</v>
      </c>
      <c r="F13" s="868">
        <f t="shared" si="1"/>
        <v>81054</v>
      </c>
      <c r="G13" s="868">
        <f t="shared" si="1"/>
        <v>39</v>
      </c>
      <c r="H13" s="868">
        <f t="shared" si="1"/>
        <v>103081</v>
      </c>
      <c r="I13" s="868">
        <f t="shared" si="1"/>
        <v>14</v>
      </c>
      <c r="J13" s="868">
        <f t="shared" si="1"/>
        <v>67582</v>
      </c>
      <c r="K13" s="868">
        <f t="shared" si="1"/>
        <v>3</v>
      </c>
      <c r="L13" s="868">
        <f t="shared" si="1"/>
        <v>13472</v>
      </c>
      <c r="M13" s="868">
        <f t="shared" si="1"/>
        <v>3</v>
      </c>
      <c r="N13" s="868">
        <f t="shared" si="1"/>
        <v>13472</v>
      </c>
    </row>
    <row r="14" spans="1:14" s="518" customFormat="1" ht="18" customHeight="1">
      <c r="A14" s="857" t="s">
        <v>51</v>
      </c>
      <c r="B14" s="1073" t="s">
        <v>713</v>
      </c>
      <c r="C14" s="868">
        <f aca="true" t="shared" si="2" ref="C14:F20">G14+K14</f>
        <v>17</v>
      </c>
      <c r="D14" s="868">
        <f t="shared" si="2"/>
        <v>81054</v>
      </c>
      <c r="E14" s="868">
        <f t="shared" si="2"/>
        <v>17</v>
      </c>
      <c r="F14" s="868">
        <f t="shared" si="2"/>
        <v>81054</v>
      </c>
      <c r="G14" s="1072">
        <v>14</v>
      </c>
      <c r="H14" s="1072">
        <v>67582</v>
      </c>
      <c r="I14" s="1072">
        <v>14</v>
      </c>
      <c r="J14" s="1072">
        <v>67582</v>
      </c>
      <c r="K14" s="1072">
        <v>3</v>
      </c>
      <c r="L14" s="1072">
        <v>13472</v>
      </c>
      <c r="M14" s="1072">
        <v>3</v>
      </c>
      <c r="N14" s="1072">
        <v>13472</v>
      </c>
    </row>
    <row r="15" spans="1:14" s="518" customFormat="1" ht="18" customHeight="1">
      <c r="A15" s="857" t="s">
        <v>52</v>
      </c>
      <c r="B15" s="1073" t="s">
        <v>714</v>
      </c>
      <c r="C15" s="868">
        <f t="shared" si="2"/>
        <v>0</v>
      </c>
      <c r="D15" s="868">
        <f t="shared" si="2"/>
        <v>0</v>
      </c>
      <c r="E15" s="868">
        <f t="shared" si="2"/>
        <v>0</v>
      </c>
      <c r="F15" s="868">
        <f t="shared" si="2"/>
        <v>0</v>
      </c>
      <c r="G15" s="1072"/>
      <c r="H15" s="1072"/>
      <c r="I15" s="1072"/>
      <c r="J15" s="1072"/>
      <c r="K15" s="1072"/>
      <c r="L15" s="1072"/>
      <c r="M15" s="1072"/>
      <c r="N15" s="1072"/>
    </row>
    <row r="16" spans="1:14" s="518" customFormat="1" ht="18" customHeight="1">
      <c r="A16" s="857" t="s">
        <v>57</v>
      </c>
      <c r="B16" s="1073" t="s">
        <v>715</v>
      </c>
      <c r="C16" s="868">
        <f t="shared" si="2"/>
        <v>0</v>
      </c>
      <c r="D16" s="868">
        <f t="shared" si="2"/>
        <v>0</v>
      </c>
      <c r="E16" s="868">
        <f t="shared" si="2"/>
        <v>0</v>
      </c>
      <c r="F16" s="868">
        <f t="shared" si="2"/>
        <v>0</v>
      </c>
      <c r="G16" s="1072"/>
      <c r="H16" s="1072"/>
      <c r="I16" s="1072"/>
      <c r="J16" s="1072"/>
      <c r="K16" s="1072"/>
      <c r="L16" s="1072"/>
      <c r="M16" s="1072"/>
      <c r="N16" s="1072"/>
    </row>
    <row r="17" spans="1:14" s="520" customFormat="1" ht="23.25" customHeight="1">
      <c r="A17" s="857" t="s">
        <v>72</v>
      </c>
      <c r="B17" s="1073" t="s">
        <v>716</v>
      </c>
      <c r="C17" s="868">
        <f t="shared" si="2"/>
        <v>0</v>
      </c>
      <c r="D17" s="868">
        <f t="shared" si="2"/>
        <v>0</v>
      </c>
      <c r="E17" s="868">
        <f t="shared" si="2"/>
        <v>0</v>
      </c>
      <c r="F17" s="868">
        <f t="shared" si="2"/>
        <v>0</v>
      </c>
      <c r="G17" s="1072"/>
      <c r="H17" s="1072"/>
      <c r="I17" s="1072"/>
      <c r="J17" s="1072"/>
      <c r="K17" s="1072"/>
      <c r="L17" s="1072"/>
      <c r="M17" s="1072"/>
      <c r="N17" s="1072"/>
    </row>
    <row r="18" spans="1:14" s="522" customFormat="1" ht="24.75" customHeight="1">
      <c r="A18" s="857" t="s">
        <v>73</v>
      </c>
      <c r="B18" s="1073" t="s">
        <v>717</v>
      </c>
      <c r="C18" s="868">
        <f t="shared" si="2"/>
        <v>4</v>
      </c>
      <c r="D18" s="868">
        <f t="shared" si="2"/>
        <v>14338</v>
      </c>
      <c r="E18" s="868">
        <f t="shared" si="2"/>
        <v>0</v>
      </c>
      <c r="F18" s="868">
        <f t="shared" si="2"/>
        <v>0</v>
      </c>
      <c r="G18" s="1072">
        <v>4</v>
      </c>
      <c r="H18" s="1072">
        <v>14338</v>
      </c>
      <c r="I18" s="1072"/>
      <c r="J18" s="1072"/>
      <c r="K18" s="1072"/>
      <c r="L18" s="1072"/>
      <c r="M18" s="1072"/>
      <c r="N18" s="1072"/>
    </row>
    <row r="19" spans="1:14" s="522" customFormat="1" ht="24.75" customHeight="1">
      <c r="A19" s="857" t="s">
        <v>74</v>
      </c>
      <c r="B19" s="1073" t="s">
        <v>738</v>
      </c>
      <c r="C19" s="868">
        <f t="shared" si="2"/>
        <v>5</v>
      </c>
      <c r="D19" s="868">
        <f t="shared" si="2"/>
        <v>4995</v>
      </c>
      <c r="E19" s="868">
        <f t="shared" si="2"/>
        <v>0</v>
      </c>
      <c r="F19" s="868">
        <f t="shared" si="2"/>
        <v>0</v>
      </c>
      <c r="G19" s="1072">
        <v>5</v>
      </c>
      <c r="H19" s="1072">
        <v>4995</v>
      </c>
      <c r="I19" s="1072"/>
      <c r="J19" s="1072"/>
      <c r="K19" s="1072"/>
      <c r="L19" s="1072"/>
      <c r="M19" s="1072"/>
      <c r="N19" s="1072"/>
    </row>
    <row r="20" spans="1:14" s="522" customFormat="1" ht="24.75" customHeight="1">
      <c r="A20" s="857" t="s">
        <v>75</v>
      </c>
      <c r="B20" s="1073" t="s">
        <v>719</v>
      </c>
      <c r="C20" s="868">
        <f t="shared" si="2"/>
        <v>16</v>
      </c>
      <c r="D20" s="868">
        <f t="shared" si="2"/>
        <v>16166</v>
      </c>
      <c r="E20" s="868">
        <f t="shared" si="2"/>
        <v>0</v>
      </c>
      <c r="F20" s="868">
        <f t="shared" si="2"/>
        <v>0</v>
      </c>
      <c r="G20" s="1072">
        <v>16</v>
      </c>
      <c r="H20" s="1072">
        <v>16166</v>
      </c>
      <c r="I20" s="1072"/>
      <c r="J20" s="1072"/>
      <c r="K20" s="1072"/>
      <c r="L20" s="1072"/>
      <c r="M20" s="1072"/>
      <c r="N20" s="1072"/>
    </row>
    <row r="21" spans="2:14" ht="18.75">
      <c r="B21" s="1642"/>
      <c r="C21" s="1642"/>
      <c r="D21" s="1642"/>
      <c r="E21" s="1642"/>
      <c r="F21" s="684"/>
      <c r="G21" s="685"/>
      <c r="H21" s="685"/>
      <c r="I21" s="685"/>
      <c r="J21" s="1642" t="str">
        <f>'Thong tin'!B8</f>
        <v>Bạc Liêu, ngày 05 tháng 06 năm 2018</v>
      </c>
      <c r="K21" s="1642"/>
      <c r="L21" s="1642"/>
      <c r="M21" s="1642"/>
      <c r="N21" s="1642"/>
    </row>
    <row r="22" spans="1:14" ht="19.5">
      <c r="A22" s="521"/>
      <c r="B22" s="1643" t="s">
        <v>42</v>
      </c>
      <c r="C22" s="1643"/>
      <c r="D22" s="1643"/>
      <c r="E22" s="1643"/>
      <c r="F22" s="686"/>
      <c r="G22" s="687"/>
      <c r="H22" s="687"/>
      <c r="I22" s="687"/>
      <c r="J22" s="1643" t="str">
        <f>'Thong tin'!B7</f>
        <v>PHÓ CỤC TRƯỞNG</v>
      </c>
      <c r="K22" s="1643"/>
      <c r="L22" s="1643"/>
      <c r="M22" s="1643"/>
      <c r="N22" s="1643"/>
    </row>
    <row r="23" spans="1:14" ht="19.5">
      <c r="A23" s="521"/>
      <c r="B23" s="1641"/>
      <c r="C23" s="1641"/>
      <c r="D23" s="1641"/>
      <c r="E23" s="686"/>
      <c r="F23" s="686"/>
      <c r="G23" s="687"/>
      <c r="H23" s="687"/>
      <c r="I23" s="687"/>
      <c r="J23" s="1640"/>
      <c r="K23" s="1640"/>
      <c r="L23" s="1640"/>
      <c r="M23" s="1640"/>
      <c r="N23" s="1640"/>
    </row>
    <row r="24" spans="1:14" ht="19.5">
      <c r="A24" s="521"/>
      <c r="B24" s="1643"/>
      <c r="C24" s="1643"/>
      <c r="D24" s="1643"/>
      <c r="E24" s="1643"/>
      <c r="F24" s="686"/>
      <c r="G24" s="687"/>
      <c r="H24" s="687"/>
      <c r="I24" s="687"/>
      <c r="J24" s="686"/>
      <c r="K24" s="1643"/>
      <c r="L24" s="1643"/>
      <c r="M24" s="1643"/>
      <c r="N24" s="686"/>
    </row>
    <row r="25" spans="1:14" ht="19.5">
      <c r="A25" s="521"/>
      <c r="B25" s="686"/>
      <c r="C25" s="686"/>
      <c r="D25" s="686"/>
      <c r="E25" s="686"/>
      <c r="F25" s="686"/>
      <c r="G25" s="687"/>
      <c r="H25" s="687"/>
      <c r="I25" s="687"/>
      <c r="J25" s="686"/>
      <c r="K25" s="686"/>
      <c r="L25" s="686"/>
      <c r="M25" s="686"/>
      <c r="N25" s="686"/>
    </row>
    <row r="26" spans="2:14" ht="18.75">
      <c r="B26" s="688"/>
      <c r="C26" s="688"/>
      <c r="D26" s="688"/>
      <c r="E26" s="688"/>
      <c r="F26" s="688"/>
      <c r="G26" s="688"/>
      <c r="H26" s="688"/>
      <c r="I26" s="688"/>
      <c r="J26" s="688"/>
      <c r="K26" s="688"/>
      <c r="L26" s="688"/>
      <c r="M26" s="688"/>
      <c r="N26" s="688"/>
    </row>
    <row r="27" spans="2:14" ht="18.75">
      <c r="B27" s="1640" t="str">
        <f>'Thong tin'!B5</f>
        <v>Nguyễn Thị Loan Thảo</v>
      </c>
      <c r="C27" s="1640"/>
      <c r="D27" s="1640"/>
      <c r="E27" s="1640"/>
      <c r="F27" s="688"/>
      <c r="G27" s="688"/>
      <c r="H27" s="688"/>
      <c r="I27" s="688"/>
      <c r="J27" s="1640" t="str">
        <f>'Thong tin'!B6</f>
        <v>Nguyễn Hữu Bằng</v>
      </c>
      <c r="K27" s="1640"/>
      <c r="L27" s="1640"/>
      <c r="M27" s="1640"/>
      <c r="N27" s="1640"/>
    </row>
    <row r="28" spans="2:14" ht="18.75">
      <c r="B28" s="526"/>
      <c r="C28" s="524"/>
      <c r="D28" s="524"/>
      <c r="E28" s="524"/>
      <c r="F28" s="524"/>
      <c r="G28" s="524"/>
      <c r="H28" s="524"/>
      <c r="I28" s="524"/>
      <c r="J28" s="524"/>
      <c r="K28" s="524"/>
      <c r="L28" s="524"/>
      <c r="M28" s="524"/>
      <c r="N28" s="524"/>
    </row>
    <row r="29" spans="7:10" ht="15.75">
      <c r="G29" s="527"/>
      <c r="H29" s="527"/>
      <c r="I29" s="527"/>
      <c r="J29" s="527"/>
    </row>
    <row r="30" spans="7:10" ht="15.75">
      <c r="G30" s="527"/>
      <c r="H30" s="527"/>
      <c r="I30" s="527"/>
      <c r="J30" s="527"/>
    </row>
    <row r="31" spans="7:10" ht="15.75">
      <c r="G31" s="527"/>
      <c r="H31" s="527"/>
      <c r="I31" s="527"/>
      <c r="J31" s="527"/>
    </row>
    <row r="32" spans="7:10" ht="15.75">
      <c r="G32" s="527"/>
      <c r="H32" s="527"/>
      <c r="I32" s="527"/>
      <c r="J32" s="527"/>
    </row>
    <row r="33" spans="7:10" ht="15.75">
      <c r="G33" s="527"/>
      <c r="H33" s="527"/>
      <c r="I33" s="527"/>
      <c r="J33" s="527"/>
    </row>
    <row r="34" spans="7:10" ht="15.75">
      <c r="G34" s="527"/>
      <c r="H34" s="527"/>
      <c r="I34" s="527"/>
      <c r="J34" s="527"/>
    </row>
    <row r="35" spans="7:10" ht="15.75">
      <c r="G35" s="527"/>
      <c r="H35" s="527"/>
      <c r="I35" s="527"/>
      <c r="J35" s="527"/>
    </row>
    <row r="36" spans="7:10" ht="15.75">
      <c r="G36" s="527"/>
      <c r="H36" s="527"/>
      <c r="I36" s="527"/>
      <c r="J36" s="527"/>
    </row>
  </sheetData>
  <sheetProtection/>
  <mergeCells count="33">
    <mergeCell ref="A1:D1"/>
    <mergeCell ref="E1:K2"/>
    <mergeCell ref="A2:D2"/>
    <mergeCell ref="L2:N2"/>
    <mergeCell ref="A4:D4"/>
    <mergeCell ref="L4:N4"/>
    <mergeCell ref="D5:K5"/>
    <mergeCell ref="L3:N3"/>
    <mergeCell ref="A3:D3"/>
    <mergeCell ref="E3:J3"/>
    <mergeCell ref="G7:J7"/>
    <mergeCell ref="K7:N7"/>
    <mergeCell ref="A6:B9"/>
    <mergeCell ref="C8:D8"/>
    <mergeCell ref="E8:F8"/>
    <mergeCell ref="G8:H8"/>
    <mergeCell ref="A11:B11"/>
    <mergeCell ref="B24:E24"/>
    <mergeCell ref="K24:M24"/>
    <mergeCell ref="I8:J8"/>
    <mergeCell ref="K8:L8"/>
    <mergeCell ref="G6:N6"/>
    <mergeCell ref="C6:F7"/>
    <mergeCell ref="M8:N8"/>
    <mergeCell ref="A10:B10"/>
    <mergeCell ref="B27:E27"/>
    <mergeCell ref="J27:N27"/>
    <mergeCell ref="B23:D23"/>
    <mergeCell ref="J23:N23"/>
    <mergeCell ref="B21:E21"/>
    <mergeCell ref="J21:N21"/>
    <mergeCell ref="B22:E22"/>
    <mergeCell ref="J22:N22"/>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29"/>
  <sheetViews>
    <sheetView view="pageBreakPreview" zoomScaleSheetLayoutView="100" zoomScalePageLayoutView="0" workbookViewId="0" topLeftCell="A4">
      <selection activeCell="I19" sqref="I19"/>
    </sheetView>
  </sheetViews>
  <sheetFormatPr defaultColWidth="9.00390625" defaultRowHeight="15.75"/>
  <cols>
    <col min="1" max="1" width="4.00390625" style="510" customWidth="1"/>
    <col min="2" max="2" width="21.125" style="510" customWidth="1"/>
    <col min="3" max="3" width="10.25390625" style="510" customWidth="1"/>
    <col min="4" max="6" width="7.875" style="510" customWidth="1"/>
    <col min="7" max="7" width="9.25390625" style="510" customWidth="1"/>
    <col min="8" max="8" width="7.25390625" style="510" customWidth="1"/>
    <col min="9" max="10" width="7.875" style="510" customWidth="1"/>
    <col min="11" max="11" width="7.125" style="510" customWidth="1"/>
    <col min="12" max="12" width="7.00390625" style="510" customWidth="1"/>
    <col min="13" max="13" width="7.875" style="510" customWidth="1"/>
    <col min="14" max="14" width="10.25390625" style="510" customWidth="1"/>
    <col min="15" max="15" width="8.875" style="510" customWidth="1"/>
    <col min="16" max="16" width="7.875" style="510" customWidth="1"/>
    <col min="17" max="16384" width="9.00390625" style="510" customWidth="1"/>
  </cols>
  <sheetData>
    <row r="1" spans="1:16" ht="19.5" customHeight="1">
      <c r="A1" s="1660" t="s">
        <v>27</v>
      </c>
      <c r="B1" s="1660"/>
      <c r="C1" s="528"/>
      <c r="D1" s="1670" t="s">
        <v>641</v>
      </c>
      <c r="E1" s="1670"/>
      <c r="F1" s="1670"/>
      <c r="G1" s="1670"/>
      <c r="H1" s="1670"/>
      <c r="I1" s="1670"/>
      <c r="J1" s="1670"/>
      <c r="K1" s="1670"/>
      <c r="L1" s="1670"/>
      <c r="M1" s="1674" t="s">
        <v>394</v>
      </c>
      <c r="N1" s="1675"/>
      <c r="O1" s="1675"/>
      <c r="P1" s="1675"/>
    </row>
    <row r="2" spans="1:16" ht="21" customHeight="1">
      <c r="A2" s="1676" t="s">
        <v>642</v>
      </c>
      <c r="B2" s="1677"/>
      <c r="C2" s="1677"/>
      <c r="D2" s="1670"/>
      <c r="E2" s="1670"/>
      <c r="F2" s="1670"/>
      <c r="G2" s="1670"/>
      <c r="H2" s="1670"/>
      <c r="I2" s="1670"/>
      <c r="J2" s="1670"/>
      <c r="K2" s="1670"/>
      <c r="L2" s="1670"/>
      <c r="M2" s="1678" t="str">
        <f>'Thong tin'!B4</f>
        <v>CTHADS tỉnh Bạc Liêu</v>
      </c>
      <c r="N2" s="1679"/>
      <c r="O2" s="1679"/>
      <c r="P2" s="1679"/>
    </row>
    <row r="3" spans="1:13" ht="19.5" customHeight="1">
      <c r="A3" s="691" t="s">
        <v>356</v>
      </c>
      <c r="D3" s="1670"/>
      <c r="E3" s="1670"/>
      <c r="F3" s="1670"/>
      <c r="G3" s="1670"/>
      <c r="H3" s="1670"/>
      <c r="I3" s="1670"/>
      <c r="J3" s="1670"/>
      <c r="K3" s="1670"/>
      <c r="L3" s="1670"/>
      <c r="M3" s="691" t="s">
        <v>643</v>
      </c>
    </row>
    <row r="4" spans="1:16" ht="19.5" customHeight="1">
      <c r="A4" s="1672" t="s">
        <v>396</v>
      </c>
      <c r="B4" s="1672"/>
      <c r="C4" s="1672"/>
      <c r="D4" s="1681" t="str">
        <f>'Thong tin'!B3</f>
        <v>08 tháng / năm 2018</v>
      </c>
      <c r="E4" s="1681"/>
      <c r="F4" s="1681"/>
      <c r="G4" s="1681"/>
      <c r="H4" s="1681"/>
      <c r="I4" s="1681"/>
      <c r="J4" s="1681"/>
      <c r="K4" s="1681"/>
      <c r="L4" s="1681"/>
      <c r="M4" s="1680" t="s">
        <v>397</v>
      </c>
      <c r="N4" s="1680"/>
      <c r="O4" s="1680"/>
      <c r="P4" s="1680"/>
    </row>
    <row r="5" spans="1:16" s="531" customFormat="1" ht="18.75" customHeight="1">
      <c r="A5" s="530"/>
      <c r="B5" s="530"/>
      <c r="D5" s="1681"/>
      <c r="E5" s="1681"/>
      <c r="F5" s="1681"/>
      <c r="G5" s="1681"/>
      <c r="H5" s="1681"/>
      <c r="I5" s="1681"/>
      <c r="J5" s="1681"/>
      <c r="K5" s="1681"/>
      <c r="L5" s="1681"/>
      <c r="M5" s="532" t="s">
        <v>398</v>
      </c>
      <c r="N5" s="533"/>
      <c r="O5" s="533"/>
      <c r="P5" s="533"/>
    </row>
    <row r="6" spans="1:16" ht="40.5" customHeight="1">
      <c r="A6" s="1682" t="s">
        <v>71</v>
      </c>
      <c r="B6" s="1683"/>
      <c r="C6" s="1671" t="s">
        <v>99</v>
      </c>
      <c r="D6" s="1667"/>
      <c r="E6" s="1667"/>
      <c r="F6" s="1667"/>
      <c r="G6" s="1667"/>
      <c r="H6" s="1667"/>
      <c r="I6" s="1667"/>
      <c r="J6" s="1667"/>
      <c r="K6" s="1669" t="s">
        <v>98</v>
      </c>
      <c r="L6" s="1669"/>
      <c r="M6" s="1669"/>
      <c r="N6" s="1669"/>
      <c r="O6" s="1669"/>
      <c r="P6" s="1669"/>
    </row>
    <row r="7" spans="1:16" ht="20.25" customHeight="1">
      <c r="A7" s="1684"/>
      <c r="B7" s="1685"/>
      <c r="C7" s="1671" t="s">
        <v>3</v>
      </c>
      <c r="D7" s="1667"/>
      <c r="E7" s="1667"/>
      <c r="F7" s="1668"/>
      <c r="G7" s="1669" t="s">
        <v>10</v>
      </c>
      <c r="H7" s="1669"/>
      <c r="I7" s="1669"/>
      <c r="J7" s="1669"/>
      <c r="K7" s="1673" t="s">
        <v>3</v>
      </c>
      <c r="L7" s="1673"/>
      <c r="M7" s="1673"/>
      <c r="N7" s="1665" t="s">
        <v>10</v>
      </c>
      <c r="O7" s="1665"/>
      <c r="P7" s="1665"/>
    </row>
    <row r="8" spans="1:16" ht="30.75" customHeight="1">
      <c r="A8" s="1684"/>
      <c r="B8" s="1685"/>
      <c r="C8" s="1666" t="s">
        <v>399</v>
      </c>
      <c r="D8" s="1667" t="s">
        <v>95</v>
      </c>
      <c r="E8" s="1667"/>
      <c r="F8" s="1668"/>
      <c r="G8" s="1669" t="s">
        <v>400</v>
      </c>
      <c r="H8" s="1669" t="s">
        <v>95</v>
      </c>
      <c r="I8" s="1669"/>
      <c r="J8" s="1669"/>
      <c r="K8" s="1669" t="s">
        <v>38</v>
      </c>
      <c r="L8" s="1669" t="s">
        <v>96</v>
      </c>
      <c r="M8" s="1669"/>
      <c r="N8" s="1669" t="s">
        <v>79</v>
      </c>
      <c r="O8" s="1669" t="s">
        <v>96</v>
      </c>
      <c r="P8" s="1669"/>
    </row>
    <row r="9" spans="1:16" ht="49.5" customHeight="1">
      <c r="A9" s="1684"/>
      <c r="B9" s="1685"/>
      <c r="C9" s="1666"/>
      <c r="D9" s="693" t="s">
        <v>43</v>
      </c>
      <c r="E9" s="693" t="s">
        <v>44</v>
      </c>
      <c r="F9" s="693" t="s">
        <v>47</v>
      </c>
      <c r="G9" s="1669"/>
      <c r="H9" s="693" t="s">
        <v>43</v>
      </c>
      <c r="I9" s="693" t="s">
        <v>44</v>
      </c>
      <c r="J9" s="693" t="s">
        <v>47</v>
      </c>
      <c r="K9" s="1669"/>
      <c r="L9" s="693" t="s">
        <v>15</v>
      </c>
      <c r="M9" s="693" t="s">
        <v>14</v>
      </c>
      <c r="N9" s="1669"/>
      <c r="O9" s="693" t="s">
        <v>15</v>
      </c>
      <c r="P9" s="693" t="s">
        <v>14</v>
      </c>
    </row>
    <row r="10" spans="1:16" ht="15" customHeight="1">
      <c r="A10" s="1686" t="s">
        <v>6</v>
      </c>
      <c r="B10" s="1687"/>
      <c r="C10" s="534">
        <v>1</v>
      </c>
      <c r="D10" s="534" t="s">
        <v>52</v>
      </c>
      <c r="E10" s="534" t="s">
        <v>57</v>
      </c>
      <c r="F10" s="534" t="s">
        <v>72</v>
      </c>
      <c r="G10" s="534" t="s">
        <v>73</v>
      </c>
      <c r="H10" s="534" t="s">
        <v>74</v>
      </c>
      <c r="I10" s="534" t="s">
        <v>75</v>
      </c>
      <c r="J10" s="534" t="s">
        <v>76</v>
      </c>
      <c r="K10" s="534" t="s">
        <v>77</v>
      </c>
      <c r="L10" s="534" t="s">
        <v>100</v>
      </c>
      <c r="M10" s="534" t="s">
        <v>101</v>
      </c>
      <c r="N10" s="534" t="s">
        <v>102</v>
      </c>
      <c r="O10" s="534" t="s">
        <v>103</v>
      </c>
      <c r="P10" s="534" t="s">
        <v>104</v>
      </c>
    </row>
    <row r="11" spans="1:16" ht="15" customHeight="1">
      <c r="A11" s="1128" t="s">
        <v>40</v>
      </c>
      <c r="B11" s="1129"/>
      <c r="C11" s="859">
        <f>C12+C13</f>
        <v>7</v>
      </c>
      <c r="D11" s="859">
        <f aca="true" t="shared" si="0" ref="D11:P11">D12+D13</f>
        <v>0</v>
      </c>
      <c r="E11" s="859">
        <f t="shared" si="0"/>
        <v>5</v>
      </c>
      <c r="F11" s="859">
        <f t="shared" si="0"/>
        <v>2</v>
      </c>
      <c r="G11" s="859">
        <f t="shared" si="0"/>
        <v>7</v>
      </c>
      <c r="H11" s="859">
        <f t="shared" si="0"/>
        <v>0</v>
      </c>
      <c r="I11" s="859">
        <f t="shared" si="0"/>
        <v>5</v>
      </c>
      <c r="J11" s="859">
        <f t="shared" si="0"/>
        <v>2</v>
      </c>
      <c r="K11" s="859">
        <f t="shared" si="0"/>
        <v>8</v>
      </c>
      <c r="L11" s="859">
        <f t="shared" si="0"/>
        <v>8</v>
      </c>
      <c r="M11" s="859">
        <f t="shared" si="0"/>
        <v>0</v>
      </c>
      <c r="N11" s="859">
        <f t="shared" si="0"/>
        <v>2152007</v>
      </c>
      <c r="O11" s="859">
        <f t="shared" si="0"/>
        <v>2152007</v>
      </c>
      <c r="P11" s="859">
        <f t="shared" si="0"/>
        <v>0</v>
      </c>
    </row>
    <row r="12" spans="1:16" ht="15" customHeight="1">
      <c r="A12" s="14" t="s">
        <v>0</v>
      </c>
      <c r="B12" s="15" t="s">
        <v>97</v>
      </c>
      <c r="C12" s="860">
        <f>D12+E12+F12</f>
        <v>1</v>
      </c>
      <c r="D12" s="861"/>
      <c r="E12" s="861">
        <v>1</v>
      </c>
      <c r="F12" s="861"/>
      <c r="G12" s="862">
        <f>H12+I12+J12</f>
        <v>1</v>
      </c>
      <c r="H12" s="861"/>
      <c r="I12" s="861">
        <v>1</v>
      </c>
      <c r="J12" s="861"/>
      <c r="K12" s="862">
        <f>L12+M12</f>
        <v>2</v>
      </c>
      <c r="L12" s="861">
        <v>2</v>
      </c>
      <c r="M12" s="861"/>
      <c r="N12" s="862">
        <f>O12+P12</f>
        <v>2152001</v>
      </c>
      <c r="O12" s="863">
        <f>2152001</f>
        <v>2152001</v>
      </c>
      <c r="P12" s="863"/>
    </row>
    <row r="13" spans="1:16" ht="15" customHeight="1">
      <c r="A13" s="17" t="s">
        <v>1</v>
      </c>
      <c r="B13" s="18" t="s">
        <v>18</v>
      </c>
      <c r="C13" s="860">
        <f aca="true" t="shared" si="1" ref="C13:P13">SUM(C14:C20)</f>
        <v>6</v>
      </c>
      <c r="D13" s="860">
        <f t="shared" si="1"/>
        <v>0</v>
      </c>
      <c r="E13" s="860">
        <f t="shared" si="1"/>
        <v>4</v>
      </c>
      <c r="F13" s="860">
        <f t="shared" si="1"/>
        <v>2</v>
      </c>
      <c r="G13" s="860">
        <f t="shared" si="1"/>
        <v>6</v>
      </c>
      <c r="H13" s="860">
        <f t="shared" si="1"/>
        <v>0</v>
      </c>
      <c r="I13" s="860">
        <f t="shared" si="1"/>
        <v>4</v>
      </c>
      <c r="J13" s="860">
        <f t="shared" si="1"/>
        <v>2</v>
      </c>
      <c r="K13" s="860">
        <f t="shared" si="1"/>
        <v>6</v>
      </c>
      <c r="L13" s="860">
        <f t="shared" si="1"/>
        <v>6</v>
      </c>
      <c r="M13" s="860">
        <f t="shared" si="1"/>
        <v>0</v>
      </c>
      <c r="N13" s="860">
        <f t="shared" si="1"/>
        <v>6</v>
      </c>
      <c r="O13" s="860">
        <f t="shared" si="1"/>
        <v>6</v>
      </c>
      <c r="P13" s="860">
        <f t="shared" si="1"/>
        <v>0</v>
      </c>
    </row>
    <row r="14" spans="1:16" ht="15" customHeight="1">
      <c r="A14" s="864" t="s">
        <v>51</v>
      </c>
      <c r="B14" s="858" t="s">
        <v>713</v>
      </c>
      <c r="C14" s="860">
        <f aca="true" t="shared" si="2" ref="C14:C20">D14+E14+F14</f>
        <v>0</v>
      </c>
      <c r="D14" s="861"/>
      <c r="E14" s="861"/>
      <c r="F14" s="861"/>
      <c r="G14" s="862">
        <f aca="true" t="shared" si="3" ref="G14:G20">H14+I14+J14</f>
        <v>0</v>
      </c>
      <c r="H14" s="861"/>
      <c r="I14" s="861"/>
      <c r="J14" s="861"/>
      <c r="K14" s="862">
        <f aca="true" t="shared" si="4" ref="K14:K20">L14+M14</f>
        <v>0</v>
      </c>
      <c r="L14" s="861"/>
      <c r="M14" s="861"/>
      <c r="N14" s="862">
        <f aca="true" t="shared" si="5" ref="N14:N20">O14+P14</f>
        <v>0</v>
      </c>
      <c r="O14" s="863"/>
      <c r="P14" s="863"/>
    </row>
    <row r="15" spans="1:16" ht="15" customHeight="1">
      <c r="A15" s="864" t="s">
        <v>52</v>
      </c>
      <c r="B15" s="858" t="s">
        <v>714</v>
      </c>
      <c r="C15" s="860">
        <f t="shared" si="2"/>
        <v>0</v>
      </c>
      <c r="D15" s="861"/>
      <c r="E15" s="861"/>
      <c r="F15" s="861"/>
      <c r="G15" s="862">
        <f t="shared" si="3"/>
        <v>0</v>
      </c>
      <c r="H15" s="861"/>
      <c r="I15" s="861"/>
      <c r="J15" s="861"/>
      <c r="K15" s="862">
        <f t="shared" si="4"/>
        <v>1</v>
      </c>
      <c r="L15" s="861">
        <f>1</f>
        <v>1</v>
      </c>
      <c r="M15" s="861"/>
      <c r="N15" s="862">
        <f t="shared" si="5"/>
        <v>1</v>
      </c>
      <c r="O15" s="863">
        <f>1</f>
        <v>1</v>
      </c>
      <c r="P15" s="863"/>
    </row>
    <row r="16" spans="1:16" ht="15" customHeight="1">
      <c r="A16" s="864" t="s">
        <v>57</v>
      </c>
      <c r="B16" s="858" t="s">
        <v>715</v>
      </c>
      <c r="C16" s="860">
        <f t="shared" si="2"/>
        <v>2</v>
      </c>
      <c r="D16" s="861"/>
      <c r="E16" s="861">
        <v>2</v>
      </c>
      <c r="F16" s="861"/>
      <c r="G16" s="862">
        <f t="shared" si="3"/>
        <v>2</v>
      </c>
      <c r="H16" s="861"/>
      <c r="I16" s="861">
        <f>2</f>
        <v>2</v>
      </c>
      <c r="J16" s="861"/>
      <c r="K16" s="862">
        <f t="shared" si="4"/>
        <v>1</v>
      </c>
      <c r="L16" s="861">
        <f>1</f>
        <v>1</v>
      </c>
      <c r="M16" s="861"/>
      <c r="N16" s="862">
        <f t="shared" si="5"/>
        <v>1</v>
      </c>
      <c r="O16" s="863">
        <f>1</f>
        <v>1</v>
      </c>
      <c r="P16" s="863"/>
    </row>
    <row r="17" spans="1:16" ht="15" customHeight="1">
      <c r="A17" s="864" t="s">
        <v>72</v>
      </c>
      <c r="B17" s="858" t="s">
        <v>716</v>
      </c>
      <c r="C17" s="860">
        <f t="shared" si="2"/>
        <v>0</v>
      </c>
      <c r="D17" s="861"/>
      <c r="E17" s="861"/>
      <c r="F17" s="861"/>
      <c r="G17" s="862">
        <f t="shared" si="3"/>
        <v>0</v>
      </c>
      <c r="H17" s="861"/>
      <c r="I17" s="861"/>
      <c r="J17" s="861"/>
      <c r="K17" s="862">
        <f t="shared" si="4"/>
        <v>1</v>
      </c>
      <c r="L17" s="861">
        <v>1</v>
      </c>
      <c r="M17" s="861"/>
      <c r="N17" s="862">
        <f t="shared" si="5"/>
        <v>1</v>
      </c>
      <c r="O17" s="863">
        <v>1</v>
      </c>
      <c r="P17" s="863"/>
    </row>
    <row r="18" spans="1:16" ht="15" customHeight="1">
      <c r="A18" s="864" t="s">
        <v>73</v>
      </c>
      <c r="B18" s="858" t="s">
        <v>717</v>
      </c>
      <c r="C18" s="860">
        <f t="shared" si="2"/>
        <v>4</v>
      </c>
      <c r="D18" s="861"/>
      <c r="E18" s="861">
        <v>2</v>
      </c>
      <c r="F18" s="861">
        <v>2</v>
      </c>
      <c r="G18" s="862">
        <f t="shared" si="3"/>
        <v>4</v>
      </c>
      <c r="H18" s="861"/>
      <c r="I18" s="861">
        <v>2</v>
      </c>
      <c r="J18" s="861">
        <v>2</v>
      </c>
      <c r="K18" s="862">
        <f t="shared" si="4"/>
        <v>1</v>
      </c>
      <c r="L18" s="861">
        <v>1</v>
      </c>
      <c r="M18" s="861"/>
      <c r="N18" s="862">
        <f t="shared" si="5"/>
        <v>1</v>
      </c>
      <c r="O18" s="863">
        <v>1</v>
      </c>
      <c r="P18" s="863"/>
    </row>
    <row r="19" spans="1:16" ht="15" customHeight="1">
      <c r="A19" s="864" t="s">
        <v>74</v>
      </c>
      <c r="B19" s="858" t="s">
        <v>738</v>
      </c>
      <c r="C19" s="860">
        <f t="shared" si="2"/>
        <v>0</v>
      </c>
      <c r="D19" s="861"/>
      <c r="E19" s="861"/>
      <c r="F19" s="861"/>
      <c r="G19" s="862">
        <f t="shared" si="3"/>
        <v>0</v>
      </c>
      <c r="H19" s="861"/>
      <c r="I19" s="861"/>
      <c r="J19" s="861"/>
      <c r="K19" s="862">
        <f t="shared" si="4"/>
        <v>2</v>
      </c>
      <c r="L19" s="861">
        <f>2</f>
        <v>2</v>
      </c>
      <c r="M19" s="861"/>
      <c r="N19" s="862">
        <f t="shared" si="5"/>
        <v>2</v>
      </c>
      <c r="O19" s="863">
        <f>2</f>
        <v>2</v>
      </c>
      <c r="P19" s="863"/>
    </row>
    <row r="20" spans="1:16" ht="15" customHeight="1">
      <c r="A20" s="864" t="s">
        <v>75</v>
      </c>
      <c r="B20" s="858" t="s">
        <v>719</v>
      </c>
      <c r="C20" s="860">
        <f t="shared" si="2"/>
        <v>0</v>
      </c>
      <c r="D20" s="861"/>
      <c r="E20" s="861"/>
      <c r="F20" s="861"/>
      <c r="G20" s="862">
        <f t="shared" si="3"/>
        <v>0</v>
      </c>
      <c r="H20" s="861"/>
      <c r="I20" s="861"/>
      <c r="J20" s="861"/>
      <c r="K20" s="862">
        <f t="shared" si="4"/>
        <v>0</v>
      </c>
      <c r="L20" s="861"/>
      <c r="M20" s="861"/>
      <c r="N20" s="862">
        <f t="shared" si="5"/>
        <v>0</v>
      </c>
      <c r="O20" s="863"/>
      <c r="P20" s="863"/>
    </row>
    <row r="21" spans="1:16" ht="25.5" customHeight="1">
      <c r="A21" s="535"/>
      <c r="B21" s="536"/>
      <c r="C21" s="537"/>
      <c r="D21" s="537"/>
      <c r="E21" s="537"/>
      <c r="F21" s="537"/>
      <c r="G21" s="537"/>
      <c r="H21" s="537"/>
      <c r="I21" s="537"/>
      <c r="J21" s="537"/>
      <c r="K21" s="537"/>
      <c r="L21" s="537"/>
      <c r="M21" s="1691" t="str">
        <f>'Thong tin'!B8</f>
        <v>Bạc Liêu, ngày 05 tháng 06 năm 2018</v>
      </c>
      <c r="N21" s="1691"/>
      <c r="O21" s="1691"/>
      <c r="P21" s="1691"/>
    </row>
    <row r="22" spans="2:16" ht="21.75" customHeight="1">
      <c r="B22" s="1689" t="s">
        <v>4</v>
      </c>
      <c r="C22" s="1689"/>
      <c r="D22" s="1689"/>
      <c r="E22" s="689"/>
      <c r="F22" s="538"/>
      <c r="G22" s="538"/>
      <c r="H22" s="538"/>
      <c r="I22" s="538"/>
      <c r="J22" s="538"/>
      <c r="L22" s="1694" t="str">
        <f>'Thong tin'!B7</f>
        <v>PHÓ CỤC TRƯỞNG</v>
      </c>
      <c r="M22" s="1695"/>
      <c r="N22" s="1695"/>
      <c r="O22" s="1695"/>
      <c r="P22" s="538"/>
    </row>
    <row r="23" spans="2:16" ht="21" customHeight="1">
      <c r="B23" s="689"/>
      <c r="C23" s="689"/>
      <c r="D23" s="689"/>
      <c r="E23" s="689"/>
      <c r="F23" s="538"/>
      <c r="G23" s="538"/>
      <c r="H23" s="538"/>
      <c r="I23" s="538"/>
      <c r="J23" s="538"/>
      <c r="K23" s="538"/>
      <c r="L23" s="538"/>
      <c r="M23" s="538"/>
      <c r="N23" s="538"/>
      <c r="O23" s="538"/>
      <c r="P23" s="538"/>
    </row>
    <row r="24" ht="11.25" customHeight="1"/>
    <row r="25" spans="2:16" ht="16.5" customHeight="1">
      <c r="B25" s="1692"/>
      <c r="C25" s="1692"/>
      <c r="D25" s="1692"/>
      <c r="K25" s="1693"/>
      <c r="L25" s="1693"/>
      <c r="M25" s="1693"/>
      <c r="N25" s="1693"/>
      <c r="O25" s="1693"/>
      <c r="P25" s="1693"/>
    </row>
    <row r="26" ht="12.75" customHeight="1"/>
    <row r="27" spans="2:15" ht="15.75">
      <c r="B27" s="1690" t="str">
        <f>'Thong tin'!B5</f>
        <v>Nguyễn Thị Loan Thảo</v>
      </c>
      <c r="C27" s="1690"/>
      <c r="D27" s="1690"/>
      <c r="E27" s="690"/>
      <c r="L27" s="1688" t="str">
        <f>'Thong tin'!B6</f>
        <v>Nguyễn Hữu Bằng</v>
      </c>
      <c r="M27" s="1688"/>
      <c r="N27" s="1688"/>
      <c r="O27" s="1688"/>
    </row>
    <row r="29" spans="12:16" ht="15.75">
      <c r="L29" s="545"/>
      <c r="M29" s="545"/>
      <c r="N29" s="545"/>
      <c r="O29" s="545"/>
      <c r="P29" s="545"/>
    </row>
  </sheetData>
  <sheetProtection/>
  <mergeCells count="33">
    <mergeCell ref="A10:B10"/>
    <mergeCell ref="A11:B11"/>
    <mergeCell ref="L27:O27"/>
    <mergeCell ref="B22:D22"/>
    <mergeCell ref="B27:D27"/>
    <mergeCell ref="M21:P21"/>
    <mergeCell ref="B25:D25"/>
    <mergeCell ref="K25:P25"/>
    <mergeCell ref="L22:O22"/>
    <mergeCell ref="D4:L4"/>
    <mergeCell ref="D5:L5"/>
    <mergeCell ref="A6:B9"/>
    <mergeCell ref="C6:J6"/>
    <mergeCell ref="G7:J7"/>
    <mergeCell ref="G8:G9"/>
    <mergeCell ref="H8:J8"/>
    <mergeCell ref="A1:B1"/>
    <mergeCell ref="D1:L3"/>
    <mergeCell ref="C7:F7"/>
    <mergeCell ref="A4:C4"/>
    <mergeCell ref="K7:M7"/>
    <mergeCell ref="M1:P1"/>
    <mergeCell ref="A2:C2"/>
    <mergeCell ref="M2:P2"/>
    <mergeCell ref="K6:P6"/>
    <mergeCell ref="M4:P4"/>
    <mergeCell ref="N7:P7"/>
    <mergeCell ref="C8:C9"/>
    <mergeCell ref="D8:F8"/>
    <mergeCell ref="K8:K9"/>
    <mergeCell ref="L8:M8"/>
    <mergeCell ref="N8:N9"/>
    <mergeCell ref="O8:P8"/>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4"/>
  <sheetViews>
    <sheetView view="pageBreakPreview" zoomScaleSheetLayoutView="100" zoomScalePageLayoutView="0" workbookViewId="0" topLeftCell="A1">
      <selection activeCell="F20" sqref="F20"/>
    </sheetView>
  </sheetViews>
  <sheetFormatPr defaultColWidth="9.00390625" defaultRowHeight="15.75"/>
  <cols>
    <col min="1" max="1" width="4.625" style="510" customWidth="1"/>
    <col min="2" max="2" width="23.875" style="510" customWidth="1"/>
    <col min="3" max="3" width="11.375" style="510" customWidth="1"/>
    <col min="4" max="4" width="13.875" style="510" customWidth="1"/>
    <col min="5" max="5" width="13.125" style="510" customWidth="1"/>
    <col min="6" max="6" width="10.25390625" style="510" customWidth="1"/>
    <col min="7" max="7" width="11.75390625" style="510" customWidth="1"/>
    <col min="8" max="8" width="11.125" style="510" customWidth="1"/>
    <col min="9" max="9" width="10.25390625" style="510" customWidth="1"/>
    <col min="10" max="10" width="10.75390625" style="510" customWidth="1"/>
    <col min="11" max="12" width="10.25390625" style="510" customWidth="1"/>
    <col min="13" max="13" width="9.375" style="510" bestFit="1" customWidth="1"/>
    <col min="14" max="16384" width="9.00390625" style="510" customWidth="1"/>
  </cols>
  <sheetData>
    <row r="1" spans="1:12" ht="22.5" customHeight="1">
      <c r="A1" s="1660" t="s">
        <v>116</v>
      </c>
      <c r="B1" s="1660"/>
      <c r="C1" s="1660"/>
      <c r="D1" s="1713" t="s">
        <v>650</v>
      </c>
      <c r="E1" s="1713"/>
      <c r="F1" s="1713"/>
      <c r="G1" s="1713"/>
      <c r="H1" s="1713"/>
      <c r="I1" s="1713"/>
      <c r="J1" s="1709" t="s">
        <v>644</v>
      </c>
      <c r="K1" s="1707"/>
      <c r="L1" s="1707"/>
    </row>
    <row r="2" spans="1:12" ht="15.75" customHeight="1">
      <c r="A2" s="1710" t="s">
        <v>404</v>
      </c>
      <c r="B2" s="1710"/>
      <c r="C2" s="1710"/>
      <c r="D2" s="1713"/>
      <c r="E2" s="1713"/>
      <c r="F2" s="1713"/>
      <c r="G2" s="1713"/>
      <c r="H2" s="1713"/>
      <c r="I2" s="1713"/>
      <c r="J2" s="1711" t="str">
        <f>'Thong tin'!B4</f>
        <v>CTHADS tỉnh Bạc Liêu</v>
      </c>
      <c r="K2" s="1711"/>
      <c r="L2" s="1711"/>
    </row>
    <row r="3" spans="1:12" ht="15.75" customHeight="1">
      <c r="A3" s="1654" t="s">
        <v>356</v>
      </c>
      <c r="B3" s="1654"/>
      <c r="C3" s="1654"/>
      <c r="D3" s="1714" t="str">
        <f>'Thong tin'!B3</f>
        <v>08 tháng / năm 2018</v>
      </c>
      <c r="E3" s="1714"/>
      <c r="F3" s="1714"/>
      <c r="G3" s="1714"/>
      <c r="H3" s="1714"/>
      <c r="I3" s="1714"/>
      <c r="J3" s="1712" t="s">
        <v>460</v>
      </c>
      <c r="K3" s="1712"/>
      <c r="L3" s="1712"/>
    </row>
    <row r="4" spans="1:12" ht="15.75" customHeight="1">
      <c r="A4" s="1672" t="s">
        <v>358</v>
      </c>
      <c r="B4" s="1672"/>
      <c r="C4" s="1672"/>
      <c r="D4" s="1692"/>
      <c r="E4" s="1692"/>
      <c r="F4" s="1692"/>
      <c r="G4" s="1692"/>
      <c r="H4" s="1692"/>
      <c r="I4" s="1692"/>
      <c r="J4" s="1707" t="s">
        <v>406</v>
      </c>
      <c r="K4" s="1707"/>
      <c r="L4" s="1707"/>
    </row>
    <row r="5" spans="1:12" ht="15.75">
      <c r="A5" s="529"/>
      <c r="B5" s="529"/>
      <c r="C5" s="511"/>
      <c r="D5" s="511"/>
      <c r="E5" s="511"/>
      <c r="F5" s="511"/>
      <c r="G5" s="511"/>
      <c r="H5" s="511"/>
      <c r="I5" s="511"/>
      <c r="J5" s="1708" t="s">
        <v>8</v>
      </c>
      <c r="K5" s="1708"/>
      <c r="L5" s="1708"/>
    </row>
    <row r="6" spans="1:12" ht="15.75" customHeight="1">
      <c r="A6" s="1705" t="s">
        <v>71</v>
      </c>
      <c r="B6" s="1705"/>
      <c r="C6" s="1669" t="s">
        <v>651</v>
      </c>
      <c r="D6" s="1665" t="s">
        <v>408</v>
      </c>
      <c r="E6" s="1665"/>
      <c r="F6" s="1665"/>
      <c r="G6" s="1665"/>
      <c r="H6" s="1665"/>
      <c r="I6" s="1665"/>
      <c r="J6" s="1705" t="s">
        <v>114</v>
      </c>
      <c r="K6" s="1705"/>
      <c r="L6" s="1705"/>
    </row>
    <row r="7" spans="1:12" ht="15.75" customHeight="1">
      <c r="A7" s="1705"/>
      <c r="B7" s="1705"/>
      <c r="C7" s="1669"/>
      <c r="D7" s="1706" t="s">
        <v>7</v>
      </c>
      <c r="E7" s="1706"/>
      <c r="F7" s="1706"/>
      <c r="G7" s="1706"/>
      <c r="H7" s="1706"/>
      <c r="I7" s="1706"/>
      <c r="J7" s="1669" t="s">
        <v>16</v>
      </c>
      <c r="K7" s="1669" t="s">
        <v>645</v>
      </c>
      <c r="L7" s="1669" t="s">
        <v>646</v>
      </c>
    </row>
    <row r="8" spans="1:12" ht="18.75" customHeight="1">
      <c r="A8" s="1705"/>
      <c r="B8" s="1705"/>
      <c r="C8" s="1669"/>
      <c r="D8" s="1705" t="s">
        <v>112</v>
      </c>
      <c r="E8" s="1705" t="s">
        <v>113</v>
      </c>
      <c r="F8" s="1705"/>
      <c r="G8" s="1705"/>
      <c r="H8" s="1705"/>
      <c r="I8" s="1705"/>
      <c r="J8" s="1669"/>
      <c r="K8" s="1669"/>
      <c r="L8" s="1669"/>
    </row>
    <row r="9" spans="1:12" ht="60.75" customHeight="1">
      <c r="A9" s="1705"/>
      <c r="B9" s="1705"/>
      <c r="C9" s="1669"/>
      <c r="D9" s="1705"/>
      <c r="E9" s="692" t="s">
        <v>115</v>
      </c>
      <c r="F9" s="693" t="s">
        <v>649</v>
      </c>
      <c r="G9" s="693" t="s">
        <v>648</v>
      </c>
      <c r="H9" s="693" t="s">
        <v>647</v>
      </c>
      <c r="I9" s="693" t="s">
        <v>24</v>
      </c>
      <c r="J9" s="1669"/>
      <c r="K9" s="1669"/>
      <c r="L9" s="1669"/>
    </row>
    <row r="10" spans="1:12" ht="13.5" customHeight="1">
      <c r="A10" s="1698" t="s">
        <v>5</v>
      </c>
      <c r="B10" s="1698"/>
      <c r="C10" s="539">
        <v>1</v>
      </c>
      <c r="D10" s="539" t="s">
        <v>52</v>
      </c>
      <c r="E10" s="539" t="s">
        <v>57</v>
      </c>
      <c r="F10" s="539" t="s">
        <v>72</v>
      </c>
      <c r="G10" s="539" t="s">
        <v>73</v>
      </c>
      <c r="H10" s="539" t="s">
        <v>74</v>
      </c>
      <c r="I10" s="539" t="s">
        <v>75</v>
      </c>
      <c r="J10" s="539" t="s">
        <v>76</v>
      </c>
      <c r="K10" s="539" t="s">
        <v>77</v>
      </c>
      <c r="L10" s="539" t="s">
        <v>100</v>
      </c>
    </row>
    <row r="11" spans="1:13" s="518" customFormat="1" ht="16.5" customHeight="1">
      <c r="A11" s="1699" t="s">
        <v>36</v>
      </c>
      <c r="B11" s="1700"/>
      <c r="C11" s="865">
        <f>C12+C13</f>
        <v>28</v>
      </c>
      <c r="D11" s="865">
        <f aca="true" t="shared" si="0" ref="D11:L11">D12+D13</f>
        <v>18</v>
      </c>
      <c r="E11" s="865">
        <f t="shared" si="0"/>
        <v>10</v>
      </c>
      <c r="F11" s="865">
        <f t="shared" si="0"/>
        <v>4</v>
      </c>
      <c r="G11" s="865">
        <f t="shared" si="0"/>
        <v>6</v>
      </c>
      <c r="H11" s="865">
        <f t="shared" si="0"/>
        <v>0</v>
      </c>
      <c r="I11" s="865">
        <f t="shared" si="0"/>
        <v>0</v>
      </c>
      <c r="J11" s="865">
        <f t="shared" si="0"/>
        <v>1</v>
      </c>
      <c r="K11" s="865">
        <f t="shared" si="0"/>
        <v>26</v>
      </c>
      <c r="L11" s="865">
        <f t="shared" si="0"/>
        <v>1</v>
      </c>
      <c r="M11" s="1115">
        <f>M12+M13</f>
        <v>12</v>
      </c>
    </row>
    <row r="12" spans="1:13" s="518" customFormat="1" ht="16.5" customHeight="1">
      <c r="A12" s="866" t="s">
        <v>0</v>
      </c>
      <c r="B12" s="867" t="s">
        <v>97</v>
      </c>
      <c r="C12" s="868">
        <f>D12+E12</f>
        <v>3</v>
      </c>
      <c r="D12" s="869">
        <v>2</v>
      </c>
      <c r="E12" s="868">
        <f>F12+G12+H12+I12</f>
        <v>1</v>
      </c>
      <c r="F12" s="869"/>
      <c r="G12" s="869">
        <v>1</v>
      </c>
      <c r="H12" s="869"/>
      <c r="I12" s="869"/>
      <c r="J12" s="869"/>
      <c r="K12" s="869">
        <v>3</v>
      </c>
      <c r="L12" s="869"/>
      <c r="M12" s="1115">
        <v>2</v>
      </c>
    </row>
    <row r="13" spans="1:13" s="518" customFormat="1" ht="16.5" customHeight="1">
      <c r="A13" s="870" t="s">
        <v>1</v>
      </c>
      <c r="B13" s="867" t="s">
        <v>18</v>
      </c>
      <c r="C13" s="868">
        <f aca="true" t="shared" si="1" ref="C13:L13">SUM(C14:C20)</f>
        <v>25</v>
      </c>
      <c r="D13" s="868">
        <f t="shared" si="1"/>
        <v>16</v>
      </c>
      <c r="E13" s="868">
        <f t="shared" si="1"/>
        <v>9</v>
      </c>
      <c r="F13" s="868">
        <f t="shared" si="1"/>
        <v>4</v>
      </c>
      <c r="G13" s="868">
        <f t="shared" si="1"/>
        <v>5</v>
      </c>
      <c r="H13" s="868">
        <f t="shared" si="1"/>
        <v>0</v>
      </c>
      <c r="I13" s="868">
        <f t="shared" si="1"/>
        <v>0</v>
      </c>
      <c r="J13" s="868">
        <f t="shared" si="1"/>
        <v>1</v>
      </c>
      <c r="K13" s="868">
        <f t="shared" si="1"/>
        <v>23</v>
      </c>
      <c r="L13" s="868">
        <f t="shared" si="1"/>
        <v>1</v>
      </c>
      <c r="M13" s="1115">
        <f>SUM(M14:M20)</f>
        <v>10</v>
      </c>
    </row>
    <row r="14" spans="1:13" s="518" customFormat="1" ht="16.5" customHeight="1">
      <c r="A14" s="871" t="s">
        <v>51</v>
      </c>
      <c r="B14" s="858" t="s">
        <v>713</v>
      </c>
      <c r="C14" s="868">
        <f aca="true" t="shared" si="2" ref="C14:C20">D14+E14</f>
        <v>1</v>
      </c>
      <c r="D14" s="869">
        <v>1</v>
      </c>
      <c r="E14" s="868">
        <f aca="true" t="shared" si="3" ref="E14:E20">F14+G14+H14+I14</f>
        <v>0</v>
      </c>
      <c r="F14" s="869"/>
      <c r="G14" s="869"/>
      <c r="H14" s="869"/>
      <c r="I14" s="869"/>
      <c r="J14" s="869"/>
      <c r="K14" s="869">
        <v>1</v>
      </c>
      <c r="L14" s="869"/>
      <c r="M14" s="1115"/>
    </row>
    <row r="15" spans="1:13" s="518" customFormat="1" ht="16.5" customHeight="1">
      <c r="A15" s="871" t="s">
        <v>52</v>
      </c>
      <c r="B15" s="858" t="s">
        <v>714</v>
      </c>
      <c r="C15" s="868">
        <f t="shared" si="2"/>
        <v>4</v>
      </c>
      <c r="D15" s="869">
        <v>2</v>
      </c>
      <c r="E15" s="868">
        <f t="shared" si="3"/>
        <v>2</v>
      </c>
      <c r="F15" s="869">
        <v>1</v>
      </c>
      <c r="G15" s="869">
        <v>1</v>
      </c>
      <c r="H15" s="869"/>
      <c r="I15" s="869"/>
      <c r="J15" s="869">
        <v>1</v>
      </c>
      <c r="K15" s="869">
        <v>2</v>
      </c>
      <c r="L15" s="869">
        <v>1</v>
      </c>
      <c r="M15" s="1115"/>
    </row>
    <row r="16" spans="1:13" s="518" customFormat="1" ht="16.5" customHeight="1">
      <c r="A16" s="871" t="s">
        <v>57</v>
      </c>
      <c r="B16" s="858" t="s">
        <v>715</v>
      </c>
      <c r="C16" s="868">
        <f t="shared" si="2"/>
        <v>2</v>
      </c>
      <c r="D16" s="869">
        <v>2</v>
      </c>
      <c r="E16" s="868">
        <f t="shared" si="3"/>
        <v>0</v>
      </c>
      <c r="F16" s="869"/>
      <c r="G16" s="869"/>
      <c r="H16" s="869"/>
      <c r="I16" s="869"/>
      <c r="J16" s="869"/>
      <c r="K16" s="869">
        <v>2</v>
      </c>
      <c r="L16" s="869"/>
      <c r="M16" s="1115"/>
    </row>
    <row r="17" spans="1:13" s="518" customFormat="1" ht="16.5" customHeight="1">
      <c r="A17" s="871" t="s">
        <v>72</v>
      </c>
      <c r="B17" s="858" t="s">
        <v>716</v>
      </c>
      <c r="C17" s="868">
        <f t="shared" si="2"/>
        <v>4</v>
      </c>
      <c r="D17" s="869">
        <v>2</v>
      </c>
      <c r="E17" s="868">
        <f t="shared" si="3"/>
        <v>2</v>
      </c>
      <c r="F17" s="869">
        <v>1</v>
      </c>
      <c r="G17" s="869">
        <v>1</v>
      </c>
      <c r="H17" s="869"/>
      <c r="I17" s="869"/>
      <c r="J17" s="869"/>
      <c r="K17" s="869">
        <v>4</v>
      </c>
      <c r="L17" s="869"/>
      <c r="M17" s="1115"/>
    </row>
    <row r="18" spans="1:13" s="518" customFormat="1" ht="16.5" customHeight="1">
      <c r="A18" s="871" t="s">
        <v>73</v>
      </c>
      <c r="B18" s="858" t="s">
        <v>717</v>
      </c>
      <c r="C18" s="868">
        <f t="shared" si="2"/>
        <v>7</v>
      </c>
      <c r="D18" s="869">
        <v>5</v>
      </c>
      <c r="E18" s="868">
        <f t="shared" si="3"/>
        <v>2</v>
      </c>
      <c r="F18" s="869"/>
      <c r="G18" s="869">
        <v>2</v>
      </c>
      <c r="H18" s="869"/>
      <c r="I18" s="869"/>
      <c r="J18" s="869"/>
      <c r="K18" s="869">
        <v>7</v>
      </c>
      <c r="L18" s="869"/>
      <c r="M18" s="1115"/>
    </row>
    <row r="19" spans="1:13" s="518" customFormat="1" ht="16.5" customHeight="1">
      <c r="A19" s="871" t="s">
        <v>74</v>
      </c>
      <c r="B19" s="858" t="s">
        <v>738</v>
      </c>
      <c r="C19" s="868">
        <f t="shared" si="2"/>
        <v>3</v>
      </c>
      <c r="D19" s="869"/>
      <c r="E19" s="868">
        <f t="shared" si="3"/>
        <v>3</v>
      </c>
      <c r="F19" s="869">
        <v>2</v>
      </c>
      <c r="G19" s="869">
        <v>1</v>
      </c>
      <c r="H19" s="869"/>
      <c r="I19" s="869"/>
      <c r="J19" s="869"/>
      <c r="K19" s="869">
        <v>3</v>
      </c>
      <c r="L19" s="869"/>
      <c r="M19" s="1115"/>
    </row>
    <row r="20" spans="1:13" s="518" customFormat="1" ht="16.5" customHeight="1">
      <c r="A20" s="871" t="s">
        <v>75</v>
      </c>
      <c r="B20" s="858" t="s">
        <v>719</v>
      </c>
      <c r="C20" s="868">
        <f t="shared" si="2"/>
        <v>4</v>
      </c>
      <c r="D20" s="869">
        <v>4</v>
      </c>
      <c r="E20" s="868">
        <f t="shared" si="3"/>
        <v>0</v>
      </c>
      <c r="F20" s="869"/>
      <c r="G20" s="869"/>
      <c r="H20" s="869"/>
      <c r="I20" s="869"/>
      <c r="J20" s="869"/>
      <c r="K20" s="869">
        <v>4</v>
      </c>
      <c r="L20" s="869"/>
      <c r="M20" s="1115">
        <v>10</v>
      </c>
    </row>
    <row r="21" spans="1:12" ht="6" customHeight="1">
      <c r="A21" s="540"/>
      <c r="B21" s="541"/>
      <c r="C21" s="542"/>
      <c r="D21" s="542"/>
      <c r="E21" s="542"/>
      <c r="F21" s="542"/>
      <c r="G21" s="542"/>
      <c r="H21" s="542"/>
      <c r="I21" s="542"/>
      <c r="J21" s="542"/>
      <c r="K21" s="542"/>
      <c r="L21" s="542"/>
    </row>
    <row r="22" spans="2:12" ht="16.5" customHeight="1">
      <c r="B22" s="543"/>
      <c r="C22" s="543"/>
      <c r="D22" s="543"/>
      <c r="E22" s="543"/>
      <c r="F22" s="543"/>
      <c r="G22" s="543"/>
      <c r="H22" s="1701" t="str">
        <f>'Thong tin'!B8</f>
        <v>Bạc Liêu, ngày 05 tháng 06 năm 2018</v>
      </c>
      <c r="I22" s="1701"/>
      <c r="J22" s="1701"/>
      <c r="K22" s="1701"/>
      <c r="L22" s="1701"/>
    </row>
    <row r="23" spans="1:12" ht="18.75">
      <c r="A23" s="543"/>
      <c r="B23" s="1703" t="s">
        <v>4</v>
      </c>
      <c r="C23" s="1703"/>
      <c r="D23" s="1703"/>
      <c r="E23" s="543"/>
      <c r="F23" s="543"/>
      <c r="G23" s="543"/>
      <c r="H23" s="1702" t="str">
        <f>'Thong tin'!B7</f>
        <v>PHÓ CỤC TRƯỞNG</v>
      </c>
      <c r="I23" s="1702"/>
      <c r="J23" s="1702"/>
      <c r="K23" s="1702"/>
      <c r="L23" s="1702"/>
    </row>
    <row r="24" spans="1:12" ht="3" customHeight="1">
      <c r="A24" s="524"/>
      <c r="B24" s="544"/>
      <c r="C24" s="544"/>
      <c r="D24" s="544"/>
      <c r="E24" s="544"/>
      <c r="F24" s="544"/>
      <c r="G24" s="544"/>
      <c r="H24" s="544"/>
      <c r="I24" s="694"/>
      <c r="J24" s="694"/>
      <c r="K24" s="694"/>
      <c r="L24" s="524"/>
    </row>
    <row r="25" spans="1:12" ht="9" customHeight="1">
      <c r="A25" s="524"/>
      <c r="B25" s="544"/>
      <c r="C25" s="544"/>
      <c r="D25" s="544"/>
      <c r="E25" s="544"/>
      <c r="F25" s="544"/>
      <c r="G25" s="544"/>
      <c r="H25" s="544"/>
      <c r="I25" s="544"/>
      <c r="J25" s="544"/>
      <c r="K25" s="524"/>
      <c r="L25" s="524"/>
    </row>
    <row r="26" spans="1:12" ht="18.75" hidden="1">
      <c r="A26" s="524"/>
      <c r="B26" s="544"/>
      <c r="C26" s="544"/>
      <c r="D26" s="544"/>
      <c r="E26" s="544"/>
      <c r="F26" s="544"/>
      <c r="G26" s="544"/>
      <c r="H26" s="544"/>
      <c r="I26" s="544"/>
      <c r="J26" s="544"/>
      <c r="K26" s="524"/>
      <c r="L26" s="524"/>
    </row>
    <row r="27" spans="1:12" ht="9" customHeight="1">
      <c r="A27" s="524"/>
      <c r="B27" s="544"/>
      <c r="C27" s="544"/>
      <c r="D27" s="544"/>
      <c r="E27" s="544"/>
      <c r="F27" s="544"/>
      <c r="G27" s="544"/>
      <c r="H27" s="544"/>
      <c r="I27" s="544"/>
      <c r="J27" s="544"/>
      <c r="K27" s="524"/>
      <c r="L27" s="524"/>
    </row>
    <row r="28" spans="1:12" ht="18.75">
      <c r="A28" s="524"/>
      <c r="B28" s="544"/>
      <c r="C28" s="544"/>
      <c r="D28" s="544"/>
      <c r="E28" s="544"/>
      <c r="F28" s="544"/>
      <c r="G28" s="544"/>
      <c r="H28" s="544"/>
      <c r="I28" s="544"/>
      <c r="J28" s="544"/>
      <c r="K28" s="524"/>
      <c r="L28" s="524"/>
    </row>
    <row r="29" spans="2:12" ht="18.75">
      <c r="B29" s="1697" t="str">
        <f>'Thong tin'!B5</f>
        <v>Nguyễn Thị Loan Thảo</v>
      </c>
      <c r="C29" s="1697"/>
      <c r="D29" s="1697"/>
      <c r="E29" s="524"/>
      <c r="F29" s="524"/>
      <c r="G29" s="524"/>
      <c r="H29" s="1640" t="str">
        <f>'Thong tin'!B6</f>
        <v>Nguyễn Hữu Bằng</v>
      </c>
      <c r="I29" s="1640"/>
      <c r="J29" s="1640"/>
      <c r="K29" s="1640"/>
      <c r="L29" s="1640"/>
    </row>
    <row r="30" spans="1:12" ht="22.5" customHeight="1" hidden="1">
      <c r="A30" s="524"/>
      <c r="B30" s="544"/>
      <c r="C30" s="544"/>
      <c r="D30" s="544"/>
      <c r="E30" s="544"/>
      <c r="F30" s="544"/>
      <c r="G30" s="544"/>
      <c r="H30" s="544"/>
      <c r="I30" s="544"/>
      <c r="J30" s="544"/>
      <c r="K30" s="524"/>
      <c r="L30" s="524"/>
    </row>
    <row r="31" spans="1:12" ht="19.5" hidden="1">
      <c r="A31" s="546" t="s">
        <v>46</v>
      </c>
      <c r="B31" s="544"/>
      <c r="C31" s="544"/>
      <c r="D31" s="544"/>
      <c r="E31" s="544"/>
      <c r="F31" s="544"/>
      <c r="G31" s="544"/>
      <c r="H31" s="544"/>
      <c r="I31" s="544"/>
      <c r="J31" s="544"/>
      <c r="K31" s="524"/>
      <c r="L31" s="524"/>
    </row>
    <row r="32" spans="2:12" ht="15.75" customHeight="1" hidden="1">
      <c r="B32" s="1704" t="s">
        <v>58</v>
      </c>
      <c r="C32" s="1704"/>
      <c r="D32" s="1704"/>
      <c r="E32" s="1704"/>
      <c r="F32" s="1704"/>
      <c r="G32" s="1704"/>
      <c r="H32" s="1704"/>
      <c r="I32" s="1704"/>
      <c r="J32" s="1704"/>
      <c r="K32" s="1704"/>
      <c r="L32" s="1704"/>
    </row>
    <row r="33" spans="1:12" ht="16.5" customHeight="1" hidden="1">
      <c r="A33" s="547"/>
      <c r="B33" s="1696" t="s">
        <v>60</v>
      </c>
      <c r="C33" s="1696"/>
      <c r="D33" s="1696"/>
      <c r="E33" s="1696"/>
      <c r="F33" s="1696"/>
      <c r="G33" s="1696"/>
      <c r="H33" s="1696"/>
      <c r="I33" s="1696"/>
      <c r="J33" s="1696"/>
      <c r="K33" s="1696"/>
      <c r="L33" s="1696"/>
    </row>
    <row r="34" ht="15.75" hidden="1">
      <c r="B34" s="513" t="s">
        <v>59</v>
      </c>
    </row>
  </sheetData>
  <sheetProtection/>
  <mergeCells count="31">
    <mergeCell ref="J1:L1"/>
    <mergeCell ref="A2:C2"/>
    <mergeCell ref="J2:L2"/>
    <mergeCell ref="A3:C3"/>
    <mergeCell ref="J3:L3"/>
    <mergeCell ref="D1:I2"/>
    <mergeCell ref="D3:I3"/>
    <mergeCell ref="J4:L4"/>
    <mergeCell ref="J5:L5"/>
    <mergeCell ref="J6:L6"/>
    <mergeCell ref="J7:J9"/>
    <mergeCell ref="K7:K9"/>
    <mergeCell ref="L7:L9"/>
    <mergeCell ref="A4:C4"/>
    <mergeCell ref="D4:I4"/>
    <mergeCell ref="A1:C1"/>
    <mergeCell ref="A6:B9"/>
    <mergeCell ref="C6:C9"/>
    <mergeCell ref="D6:I6"/>
    <mergeCell ref="D7:I7"/>
    <mergeCell ref="D8:D9"/>
    <mergeCell ref="E8:I8"/>
    <mergeCell ref="B33:L33"/>
    <mergeCell ref="H29:L29"/>
    <mergeCell ref="B29:D29"/>
    <mergeCell ref="A10:B10"/>
    <mergeCell ref="A11:B11"/>
    <mergeCell ref="H22:L22"/>
    <mergeCell ref="H23:L23"/>
    <mergeCell ref="B23:D23"/>
    <mergeCell ref="B32:L32"/>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8"/>
  <sheetViews>
    <sheetView view="pageBreakPreview" zoomScaleSheetLayoutView="100" zoomScalePageLayoutView="0" workbookViewId="0" topLeftCell="A4">
      <selection activeCell="U18" sqref="U18"/>
    </sheetView>
  </sheetViews>
  <sheetFormatPr defaultColWidth="9.00390625" defaultRowHeight="15.75"/>
  <cols>
    <col min="1" max="1" width="3.50390625" style="552" customWidth="1"/>
    <col min="2" max="2" width="20.375" style="552" customWidth="1"/>
    <col min="3" max="8" width="5.75390625" style="552" customWidth="1"/>
    <col min="9" max="15" width="6.625" style="552" customWidth="1"/>
    <col min="16" max="21" width="5.75390625" style="552" customWidth="1"/>
    <col min="22" max="16384" width="9.00390625" style="552" customWidth="1"/>
  </cols>
  <sheetData>
    <row r="1" spans="1:22" ht="21" customHeight="1">
      <c r="A1" s="1729" t="s">
        <v>564</v>
      </c>
      <c r="B1" s="1729"/>
      <c r="C1" s="1729"/>
      <c r="D1" s="1729"/>
      <c r="E1" s="548"/>
      <c r="F1" s="1730" t="s">
        <v>565</v>
      </c>
      <c r="G1" s="1730"/>
      <c r="H1" s="1730"/>
      <c r="I1" s="1730"/>
      <c r="J1" s="1730"/>
      <c r="K1" s="1730"/>
      <c r="L1" s="1730"/>
      <c r="M1" s="1730"/>
      <c r="N1" s="1730"/>
      <c r="O1" s="549"/>
      <c r="P1" s="550" t="s">
        <v>394</v>
      </c>
      <c r="Q1" s="551"/>
      <c r="R1" s="551"/>
      <c r="S1" s="551"/>
      <c r="T1" s="551"/>
      <c r="V1" s="553"/>
    </row>
    <row r="2" spans="1:22" ht="15.75" customHeight="1">
      <c r="A2" s="1731" t="s">
        <v>566</v>
      </c>
      <c r="B2" s="1731"/>
      <c r="C2" s="1731"/>
      <c r="D2" s="1731"/>
      <c r="E2" s="1731"/>
      <c r="F2" s="1730"/>
      <c r="G2" s="1730"/>
      <c r="H2" s="1730"/>
      <c r="I2" s="1730"/>
      <c r="J2" s="1730"/>
      <c r="K2" s="1730"/>
      <c r="L2" s="1730"/>
      <c r="M2" s="1730"/>
      <c r="N2" s="1730"/>
      <c r="O2" s="549"/>
      <c r="P2" s="696" t="str">
        <f>'Thong tin'!B4</f>
        <v>CTHADS tỉnh Bạc Liêu</v>
      </c>
      <c r="Q2" s="695"/>
      <c r="R2" s="551"/>
      <c r="S2" s="551"/>
      <c r="T2" s="551"/>
      <c r="V2" s="553"/>
    </row>
    <row r="3" spans="1:20" ht="16.5" customHeight="1">
      <c r="A3" s="1731" t="s">
        <v>356</v>
      </c>
      <c r="B3" s="1731"/>
      <c r="C3" s="1731"/>
      <c r="D3" s="1731"/>
      <c r="E3" s="1731"/>
      <c r="F3" s="1732" t="str">
        <f>'Thong tin'!B3</f>
        <v>08 tháng / năm 2018</v>
      </c>
      <c r="G3" s="1733"/>
      <c r="H3" s="1733"/>
      <c r="I3" s="1733"/>
      <c r="J3" s="1733"/>
      <c r="K3" s="1733"/>
      <c r="L3" s="1733"/>
      <c r="M3" s="1733"/>
      <c r="N3" s="1733"/>
      <c r="O3" s="554"/>
      <c r="P3" s="697" t="s">
        <v>653</v>
      </c>
      <c r="Q3" s="551"/>
      <c r="R3" s="551"/>
      <c r="S3" s="551"/>
      <c r="T3" s="551"/>
    </row>
    <row r="4" spans="1:20" ht="15" customHeight="1">
      <c r="A4" s="555" t="s">
        <v>567</v>
      </c>
      <c r="B4" s="553"/>
      <c r="C4" s="555"/>
      <c r="D4" s="555"/>
      <c r="E4" s="555"/>
      <c r="F4" s="555"/>
      <c r="G4" s="555"/>
      <c r="H4" s="555"/>
      <c r="I4" s="555"/>
      <c r="J4" s="555"/>
      <c r="K4" s="555"/>
      <c r="L4" s="555"/>
      <c r="M4" s="555"/>
      <c r="N4" s="555"/>
      <c r="O4" s="555"/>
      <c r="P4" s="556" t="s">
        <v>568</v>
      </c>
      <c r="Q4" s="548"/>
      <c r="R4" s="548"/>
      <c r="S4" s="548"/>
      <c r="T4" s="548"/>
    </row>
    <row r="5" spans="1:21" ht="20.25" customHeight="1">
      <c r="A5" s="1734" t="s">
        <v>71</v>
      </c>
      <c r="B5" s="1735"/>
      <c r="C5" s="1715" t="s">
        <v>569</v>
      </c>
      <c r="D5" s="1715"/>
      <c r="E5" s="1715"/>
      <c r="F5" s="1715" t="s">
        <v>570</v>
      </c>
      <c r="G5" s="1715"/>
      <c r="H5" s="1715"/>
      <c r="I5" s="1715"/>
      <c r="J5" s="1715"/>
      <c r="K5" s="1715"/>
      <c r="L5" s="1715"/>
      <c r="M5" s="1715"/>
      <c r="N5" s="1715"/>
      <c r="O5" s="1715"/>
      <c r="P5" s="1715" t="s">
        <v>571</v>
      </c>
      <c r="Q5" s="1715"/>
      <c r="R5" s="1715"/>
      <c r="S5" s="1715"/>
      <c r="T5" s="1715"/>
      <c r="U5" s="1715"/>
    </row>
    <row r="6" spans="1:21" ht="19.5" customHeight="1">
      <c r="A6" s="1736"/>
      <c r="B6" s="1737"/>
      <c r="C6" s="1715"/>
      <c r="D6" s="1715"/>
      <c r="E6" s="1715"/>
      <c r="F6" s="1715" t="s">
        <v>572</v>
      </c>
      <c r="G6" s="1715"/>
      <c r="H6" s="1715"/>
      <c r="I6" s="1715" t="s">
        <v>573</v>
      </c>
      <c r="J6" s="1715"/>
      <c r="K6" s="1715"/>
      <c r="L6" s="1715"/>
      <c r="M6" s="1715"/>
      <c r="N6" s="1715"/>
      <c r="O6" s="1715"/>
      <c r="P6" s="1715" t="s">
        <v>36</v>
      </c>
      <c r="Q6" s="1715" t="s">
        <v>7</v>
      </c>
      <c r="R6" s="1715"/>
      <c r="S6" s="1715"/>
      <c r="T6" s="1715"/>
      <c r="U6" s="1715"/>
    </row>
    <row r="7" spans="1:22" ht="34.5" customHeight="1">
      <c r="A7" s="1736"/>
      <c r="B7" s="1737"/>
      <c r="C7" s="1715"/>
      <c r="D7" s="1715"/>
      <c r="E7" s="1715"/>
      <c r="F7" s="1715"/>
      <c r="G7" s="1715"/>
      <c r="H7" s="1715"/>
      <c r="I7" s="1715" t="s">
        <v>574</v>
      </c>
      <c r="J7" s="1715"/>
      <c r="K7" s="1715"/>
      <c r="L7" s="1715" t="s">
        <v>575</v>
      </c>
      <c r="M7" s="1715"/>
      <c r="N7" s="1715"/>
      <c r="O7" s="1715"/>
      <c r="P7" s="1715"/>
      <c r="Q7" s="1715" t="s">
        <v>652</v>
      </c>
      <c r="R7" s="1715" t="s">
        <v>577</v>
      </c>
      <c r="S7" s="1715" t="s">
        <v>578</v>
      </c>
      <c r="T7" s="1715" t="s">
        <v>579</v>
      </c>
      <c r="U7" s="1715" t="s">
        <v>580</v>
      </c>
      <c r="V7" s="552" t="s">
        <v>581</v>
      </c>
    </row>
    <row r="8" spans="1:21" ht="18.75" customHeight="1">
      <c r="A8" s="1736"/>
      <c r="B8" s="1737"/>
      <c r="C8" s="1715" t="s">
        <v>36</v>
      </c>
      <c r="D8" s="1715" t="s">
        <v>7</v>
      </c>
      <c r="E8" s="1715"/>
      <c r="F8" s="1715" t="s">
        <v>36</v>
      </c>
      <c r="G8" s="1715" t="s">
        <v>7</v>
      </c>
      <c r="H8" s="1715"/>
      <c r="I8" s="1715" t="s">
        <v>36</v>
      </c>
      <c r="J8" s="1715" t="s">
        <v>7</v>
      </c>
      <c r="K8" s="1715"/>
      <c r="L8" s="1715" t="s">
        <v>36</v>
      </c>
      <c r="M8" s="1715" t="s">
        <v>582</v>
      </c>
      <c r="N8" s="1715"/>
      <c r="O8" s="1715"/>
      <c r="P8" s="1715"/>
      <c r="Q8" s="1720"/>
      <c r="R8" s="1715"/>
      <c r="S8" s="1715"/>
      <c r="T8" s="1715"/>
      <c r="U8" s="1715"/>
    </row>
    <row r="9" spans="1:23" ht="122.25" customHeight="1">
      <c r="A9" s="1736"/>
      <c r="B9" s="1737"/>
      <c r="C9" s="1715"/>
      <c r="D9" s="558" t="s">
        <v>583</v>
      </c>
      <c r="E9" s="558" t="s">
        <v>590</v>
      </c>
      <c r="F9" s="1715"/>
      <c r="G9" s="558" t="s">
        <v>583</v>
      </c>
      <c r="H9" s="558" t="s">
        <v>584</v>
      </c>
      <c r="I9" s="1715"/>
      <c r="J9" s="558" t="s">
        <v>585</v>
      </c>
      <c r="K9" s="558" t="s">
        <v>586</v>
      </c>
      <c r="L9" s="1715"/>
      <c r="M9" s="558" t="s">
        <v>587</v>
      </c>
      <c r="N9" s="558" t="s">
        <v>588</v>
      </c>
      <c r="O9" s="558" t="s">
        <v>589</v>
      </c>
      <c r="P9" s="1715"/>
      <c r="Q9" s="1720"/>
      <c r="R9" s="1715"/>
      <c r="S9" s="1715"/>
      <c r="T9" s="1715"/>
      <c r="U9" s="1715"/>
      <c r="V9" s="559"/>
      <c r="W9" s="559"/>
    </row>
    <row r="10" spans="1:29" ht="12.75">
      <c r="A10" s="561"/>
      <c r="B10" s="562" t="s">
        <v>591</v>
      </c>
      <c r="C10" s="563">
        <v>1</v>
      </c>
      <c r="D10" s="564">
        <v>2</v>
      </c>
      <c r="E10" s="563">
        <v>3</v>
      </c>
      <c r="F10" s="564">
        <v>4</v>
      </c>
      <c r="G10" s="563">
        <v>5</v>
      </c>
      <c r="H10" s="564">
        <v>6</v>
      </c>
      <c r="I10" s="563">
        <v>7</v>
      </c>
      <c r="J10" s="564">
        <v>8</v>
      </c>
      <c r="K10" s="563">
        <v>9</v>
      </c>
      <c r="L10" s="564">
        <v>10</v>
      </c>
      <c r="M10" s="563">
        <v>11</v>
      </c>
      <c r="N10" s="564">
        <v>12</v>
      </c>
      <c r="O10" s="563">
        <v>13</v>
      </c>
      <c r="P10" s="564">
        <v>14</v>
      </c>
      <c r="Q10" s="563">
        <v>15</v>
      </c>
      <c r="R10" s="564">
        <v>16</v>
      </c>
      <c r="S10" s="563">
        <v>17</v>
      </c>
      <c r="T10" s="564">
        <v>18</v>
      </c>
      <c r="U10" s="563">
        <v>19</v>
      </c>
      <c r="V10" s="560"/>
      <c r="W10" s="559"/>
      <c r="X10" s="559"/>
      <c r="Y10" s="559"/>
      <c r="Z10" s="559"/>
      <c r="AA10" s="559"/>
      <c r="AB10" s="559"/>
      <c r="AC10" s="559"/>
    </row>
    <row r="11" spans="1:29" s="567" customFormat="1" ht="16.5" customHeight="1">
      <c r="A11" s="1727" t="s">
        <v>36</v>
      </c>
      <c r="B11" s="1728"/>
      <c r="C11" s="872">
        <f>C12+C13</f>
        <v>4</v>
      </c>
      <c r="D11" s="872">
        <f aca="true" t="shared" si="0" ref="D11:U11">D12+D13</f>
        <v>0</v>
      </c>
      <c r="E11" s="872">
        <f t="shared" si="0"/>
        <v>4</v>
      </c>
      <c r="F11" s="872">
        <f t="shared" si="0"/>
        <v>4</v>
      </c>
      <c r="G11" s="872">
        <f t="shared" si="0"/>
        <v>0</v>
      </c>
      <c r="H11" s="872">
        <f t="shared" si="0"/>
        <v>4</v>
      </c>
      <c r="I11" s="872">
        <f t="shared" si="0"/>
        <v>4</v>
      </c>
      <c r="J11" s="872">
        <f t="shared" si="0"/>
        <v>2</v>
      </c>
      <c r="K11" s="872">
        <f t="shared" si="0"/>
        <v>2</v>
      </c>
      <c r="L11" s="872">
        <f t="shared" si="0"/>
        <v>0</v>
      </c>
      <c r="M11" s="872">
        <f t="shared" si="0"/>
        <v>0</v>
      </c>
      <c r="N11" s="872">
        <f t="shared" si="0"/>
        <v>0</v>
      </c>
      <c r="O11" s="872">
        <f t="shared" si="0"/>
        <v>0</v>
      </c>
      <c r="P11" s="872">
        <f t="shared" si="0"/>
        <v>4</v>
      </c>
      <c r="Q11" s="872">
        <f t="shared" si="0"/>
        <v>2</v>
      </c>
      <c r="R11" s="872">
        <f t="shared" si="0"/>
        <v>0</v>
      </c>
      <c r="S11" s="872">
        <f t="shared" si="0"/>
        <v>0</v>
      </c>
      <c r="T11" s="872">
        <f t="shared" si="0"/>
        <v>2</v>
      </c>
      <c r="U11" s="872">
        <f t="shared" si="0"/>
        <v>0</v>
      </c>
      <c r="V11" s="565"/>
      <c r="W11" s="566"/>
      <c r="X11" s="566"/>
      <c r="Y11" s="566"/>
      <c r="Z11" s="566"/>
      <c r="AA11" s="566"/>
      <c r="AB11" s="566"/>
      <c r="AC11" s="566"/>
    </row>
    <row r="12" spans="1:29" s="567" customFormat="1" ht="16.5" customHeight="1">
      <c r="A12" s="866" t="s">
        <v>0</v>
      </c>
      <c r="B12" s="855" t="s">
        <v>97</v>
      </c>
      <c r="C12" s="860">
        <f>D12+E12</f>
        <v>2</v>
      </c>
      <c r="D12" s="873"/>
      <c r="E12" s="873">
        <v>2</v>
      </c>
      <c r="F12" s="860">
        <f>G12+H12</f>
        <v>2</v>
      </c>
      <c r="G12" s="839"/>
      <c r="H12" s="839">
        <v>2</v>
      </c>
      <c r="I12" s="874">
        <f>J12+K12</f>
        <v>2</v>
      </c>
      <c r="J12" s="875"/>
      <c r="K12" s="875">
        <v>2</v>
      </c>
      <c r="L12" s="860">
        <f>M12+N12+O12</f>
        <v>0</v>
      </c>
      <c r="M12" s="875"/>
      <c r="N12" s="875"/>
      <c r="O12" s="875"/>
      <c r="P12" s="860">
        <f>Q12+R12+S12+T12+U12</f>
        <v>2</v>
      </c>
      <c r="Q12" s="875">
        <v>1</v>
      </c>
      <c r="R12" s="875"/>
      <c r="S12" s="875"/>
      <c r="T12" s="875">
        <v>1</v>
      </c>
      <c r="U12" s="875"/>
      <c r="V12" s="568"/>
      <c r="W12" s="566"/>
      <c r="X12" s="566"/>
      <c r="Y12" s="566"/>
      <c r="Z12" s="566"/>
      <c r="AA12" s="566"/>
      <c r="AB12" s="566"/>
      <c r="AC12" s="566"/>
    </row>
    <row r="13" spans="1:29" s="567" customFormat="1" ht="16.5" customHeight="1">
      <c r="A13" s="870" t="s">
        <v>1</v>
      </c>
      <c r="B13" s="855" t="s">
        <v>18</v>
      </c>
      <c r="C13" s="860">
        <f aca="true" t="shared" si="1" ref="C13:U13">SUM(C14:C20)</f>
        <v>2</v>
      </c>
      <c r="D13" s="860">
        <f t="shared" si="1"/>
        <v>0</v>
      </c>
      <c r="E13" s="860">
        <f t="shared" si="1"/>
        <v>2</v>
      </c>
      <c r="F13" s="860">
        <f t="shared" si="1"/>
        <v>2</v>
      </c>
      <c r="G13" s="860">
        <f t="shared" si="1"/>
        <v>0</v>
      </c>
      <c r="H13" s="860">
        <f t="shared" si="1"/>
        <v>2</v>
      </c>
      <c r="I13" s="860">
        <f t="shared" si="1"/>
        <v>2</v>
      </c>
      <c r="J13" s="860">
        <f t="shared" si="1"/>
        <v>2</v>
      </c>
      <c r="K13" s="860">
        <f t="shared" si="1"/>
        <v>0</v>
      </c>
      <c r="L13" s="860">
        <f t="shared" si="1"/>
        <v>0</v>
      </c>
      <c r="M13" s="860">
        <f t="shared" si="1"/>
        <v>0</v>
      </c>
      <c r="N13" s="860">
        <f t="shared" si="1"/>
        <v>0</v>
      </c>
      <c r="O13" s="860">
        <f t="shared" si="1"/>
        <v>0</v>
      </c>
      <c r="P13" s="860">
        <f t="shared" si="1"/>
        <v>2</v>
      </c>
      <c r="Q13" s="860">
        <f t="shared" si="1"/>
        <v>1</v>
      </c>
      <c r="R13" s="860">
        <f t="shared" si="1"/>
        <v>0</v>
      </c>
      <c r="S13" s="860">
        <f t="shared" si="1"/>
        <v>0</v>
      </c>
      <c r="T13" s="860">
        <f t="shared" si="1"/>
        <v>1</v>
      </c>
      <c r="U13" s="860">
        <f t="shared" si="1"/>
        <v>0</v>
      </c>
      <c r="V13" s="566"/>
      <c r="W13" s="566"/>
      <c r="X13" s="566"/>
      <c r="Y13" s="566"/>
      <c r="Z13" s="566"/>
      <c r="AA13" s="566"/>
      <c r="AB13" s="566"/>
      <c r="AC13" s="566"/>
    </row>
    <row r="14" spans="1:29" s="567" customFormat="1" ht="15.75" customHeight="1">
      <c r="A14" s="876" t="s">
        <v>51</v>
      </c>
      <c r="B14" s="1075" t="s">
        <v>713</v>
      </c>
      <c r="C14" s="860">
        <f aca="true" t="shared" si="2" ref="C14:C20">D14+E14</f>
        <v>0</v>
      </c>
      <c r="D14" s="873"/>
      <c r="E14" s="873"/>
      <c r="F14" s="860">
        <f aca="true" t="shared" si="3" ref="F14:F20">G14+H14</f>
        <v>0</v>
      </c>
      <c r="G14" s="839"/>
      <c r="H14" s="839"/>
      <c r="I14" s="874">
        <f aca="true" t="shared" si="4" ref="I14:I20">J14+K14</f>
        <v>0</v>
      </c>
      <c r="J14" s="875"/>
      <c r="K14" s="875"/>
      <c r="L14" s="860">
        <f aca="true" t="shared" si="5" ref="L14:L20">M14+N14+O14</f>
        <v>0</v>
      </c>
      <c r="M14" s="875"/>
      <c r="N14" s="875"/>
      <c r="O14" s="875"/>
      <c r="P14" s="860">
        <f aca="true" t="shared" si="6" ref="P14:P20">Q14+R14+S14+T14+U14</f>
        <v>0</v>
      </c>
      <c r="Q14" s="875"/>
      <c r="R14" s="875"/>
      <c r="S14" s="875"/>
      <c r="T14" s="875"/>
      <c r="U14" s="875"/>
      <c r="V14" s="566"/>
      <c r="W14" s="566"/>
      <c r="X14" s="566"/>
      <c r="Y14" s="566"/>
      <c r="Z14" s="566"/>
      <c r="AA14" s="566"/>
      <c r="AB14" s="566"/>
      <c r="AC14" s="566"/>
    </row>
    <row r="15" spans="1:29" s="567" customFormat="1" ht="15.75" customHeight="1">
      <c r="A15" s="876" t="s">
        <v>52</v>
      </c>
      <c r="B15" s="1075" t="s">
        <v>714</v>
      </c>
      <c r="C15" s="860">
        <f t="shared" si="2"/>
        <v>1</v>
      </c>
      <c r="D15" s="873"/>
      <c r="E15" s="873">
        <v>1</v>
      </c>
      <c r="F15" s="860">
        <f t="shared" si="3"/>
        <v>1</v>
      </c>
      <c r="G15" s="839"/>
      <c r="H15" s="839">
        <v>1</v>
      </c>
      <c r="I15" s="874">
        <f t="shared" si="4"/>
        <v>1</v>
      </c>
      <c r="J15" s="875">
        <v>1</v>
      </c>
      <c r="K15" s="875"/>
      <c r="L15" s="860">
        <f t="shared" si="5"/>
        <v>0</v>
      </c>
      <c r="M15" s="875"/>
      <c r="N15" s="875"/>
      <c r="O15" s="875"/>
      <c r="P15" s="860">
        <f t="shared" si="6"/>
        <v>1</v>
      </c>
      <c r="Q15" s="875">
        <v>1</v>
      </c>
      <c r="R15" s="875"/>
      <c r="S15" s="875"/>
      <c r="T15" s="875"/>
      <c r="U15" s="875"/>
      <c r="V15" s="566"/>
      <c r="W15" s="566"/>
      <c r="X15" s="566"/>
      <c r="Y15" s="566"/>
      <c r="Z15" s="566"/>
      <c r="AA15" s="566"/>
      <c r="AB15" s="566"/>
      <c r="AC15" s="566"/>
    </row>
    <row r="16" spans="1:29" s="567" customFormat="1" ht="15.75" customHeight="1">
      <c r="A16" s="876" t="s">
        <v>57</v>
      </c>
      <c r="B16" s="1075" t="s">
        <v>715</v>
      </c>
      <c r="C16" s="860">
        <f t="shared" si="2"/>
        <v>0</v>
      </c>
      <c r="D16" s="873"/>
      <c r="E16" s="873"/>
      <c r="F16" s="860">
        <f t="shared" si="3"/>
        <v>0</v>
      </c>
      <c r="G16" s="839"/>
      <c r="H16" s="839"/>
      <c r="I16" s="874">
        <f t="shared" si="4"/>
        <v>0</v>
      </c>
      <c r="J16" s="875"/>
      <c r="K16" s="875"/>
      <c r="L16" s="860">
        <f t="shared" si="5"/>
        <v>0</v>
      </c>
      <c r="M16" s="875"/>
      <c r="N16" s="875"/>
      <c r="O16" s="875"/>
      <c r="P16" s="860">
        <f t="shared" si="6"/>
        <v>0</v>
      </c>
      <c r="Q16" s="875"/>
      <c r="R16" s="875"/>
      <c r="S16" s="875"/>
      <c r="T16" s="875"/>
      <c r="U16" s="875"/>
      <c r="V16" s="566"/>
      <c r="W16" s="566"/>
      <c r="X16" s="566"/>
      <c r="Y16" s="566"/>
      <c r="Z16" s="566"/>
      <c r="AA16" s="566"/>
      <c r="AB16" s="566"/>
      <c r="AC16" s="566"/>
    </row>
    <row r="17" spans="1:29" s="567" customFormat="1" ht="15.75" customHeight="1">
      <c r="A17" s="876" t="s">
        <v>72</v>
      </c>
      <c r="B17" s="1075" t="s">
        <v>716</v>
      </c>
      <c r="C17" s="860">
        <f t="shared" si="2"/>
        <v>0</v>
      </c>
      <c r="D17" s="873"/>
      <c r="E17" s="873"/>
      <c r="F17" s="860">
        <f t="shared" si="3"/>
        <v>0</v>
      </c>
      <c r="G17" s="1095"/>
      <c r="H17" s="839"/>
      <c r="I17" s="874">
        <f t="shared" si="4"/>
        <v>0</v>
      </c>
      <c r="J17" s="1001"/>
      <c r="K17" s="875"/>
      <c r="L17" s="860">
        <f t="shared" si="5"/>
        <v>0</v>
      </c>
      <c r="M17" s="875"/>
      <c r="N17" s="875"/>
      <c r="O17" s="875"/>
      <c r="P17" s="860">
        <f t="shared" si="6"/>
        <v>0</v>
      </c>
      <c r="Q17" s="875"/>
      <c r="R17" s="875"/>
      <c r="S17" s="875"/>
      <c r="T17" s="875"/>
      <c r="U17" s="875"/>
      <c r="V17" s="566"/>
      <c r="W17" s="566"/>
      <c r="X17" s="566"/>
      <c r="Y17" s="566"/>
      <c r="Z17" s="566"/>
      <c r="AA17" s="566"/>
      <c r="AB17" s="566"/>
      <c r="AC17" s="566"/>
    </row>
    <row r="18" spans="1:29" s="567" customFormat="1" ht="15.75" customHeight="1">
      <c r="A18" s="876" t="s">
        <v>73</v>
      </c>
      <c r="B18" s="1075" t="s">
        <v>717</v>
      </c>
      <c r="C18" s="860">
        <f t="shared" si="2"/>
        <v>1</v>
      </c>
      <c r="D18" s="873"/>
      <c r="E18" s="873">
        <v>1</v>
      </c>
      <c r="F18" s="860">
        <f t="shared" si="3"/>
        <v>1</v>
      </c>
      <c r="G18" s="839"/>
      <c r="H18" s="839">
        <v>1</v>
      </c>
      <c r="I18" s="874">
        <f t="shared" si="4"/>
        <v>1</v>
      </c>
      <c r="J18" s="875">
        <v>1</v>
      </c>
      <c r="K18" s="875"/>
      <c r="L18" s="860">
        <f t="shared" si="5"/>
        <v>0</v>
      </c>
      <c r="M18" s="875"/>
      <c r="N18" s="875"/>
      <c r="O18" s="875"/>
      <c r="P18" s="860">
        <f t="shared" si="6"/>
        <v>1</v>
      </c>
      <c r="Q18" s="875"/>
      <c r="R18" s="875"/>
      <c r="S18" s="875"/>
      <c r="T18" s="875">
        <v>1</v>
      </c>
      <c r="U18" s="875"/>
      <c r="V18" s="566"/>
      <c r="W18" s="566"/>
      <c r="X18" s="566"/>
      <c r="Y18" s="566"/>
      <c r="Z18" s="566"/>
      <c r="AA18" s="566"/>
      <c r="AB18" s="566"/>
      <c r="AC18" s="566"/>
    </row>
    <row r="19" spans="1:29" s="567" customFormat="1" ht="15.75" customHeight="1">
      <c r="A19" s="876" t="s">
        <v>74</v>
      </c>
      <c r="B19" s="1075" t="s">
        <v>738</v>
      </c>
      <c r="C19" s="860">
        <f t="shared" si="2"/>
        <v>0</v>
      </c>
      <c r="D19" s="873"/>
      <c r="E19" s="873"/>
      <c r="F19" s="860">
        <f t="shared" si="3"/>
        <v>0</v>
      </c>
      <c r="G19" s="839"/>
      <c r="H19" s="839"/>
      <c r="I19" s="874">
        <f t="shared" si="4"/>
        <v>0</v>
      </c>
      <c r="J19" s="875"/>
      <c r="K19" s="875"/>
      <c r="L19" s="860">
        <f t="shared" si="5"/>
        <v>0</v>
      </c>
      <c r="M19" s="875"/>
      <c r="N19" s="875"/>
      <c r="O19" s="875"/>
      <c r="P19" s="860">
        <f t="shared" si="6"/>
        <v>0</v>
      </c>
      <c r="Q19" s="875"/>
      <c r="R19" s="875"/>
      <c r="S19" s="875"/>
      <c r="T19" s="875"/>
      <c r="U19" s="875"/>
      <c r="V19" s="566"/>
      <c r="W19" s="566"/>
      <c r="X19" s="566"/>
      <c r="Y19" s="566"/>
      <c r="Z19" s="566"/>
      <c r="AA19" s="566"/>
      <c r="AB19" s="566"/>
      <c r="AC19" s="566"/>
    </row>
    <row r="20" spans="1:29" s="567" customFormat="1" ht="15.75" customHeight="1">
      <c r="A20" s="876" t="s">
        <v>75</v>
      </c>
      <c r="B20" s="1075" t="s">
        <v>719</v>
      </c>
      <c r="C20" s="860">
        <f t="shared" si="2"/>
        <v>0</v>
      </c>
      <c r="D20" s="873"/>
      <c r="E20" s="873"/>
      <c r="F20" s="860">
        <f t="shared" si="3"/>
        <v>0</v>
      </c>
      <c r="G20" s="839"/>
      <c r="H20" s="839"/>
      <c r="I20" s="874">
        <f t="shared" si="4"/>
        <v>0</v>
      </c>
      <c r="J20" s="875"/>
      <c r="K20" s="875"/>
      <c r="L20" s="860">
        <f t="shared" si="5"/>
        <v>0</v>
      </c>
      <c r="M20" s="875"/>
      <c r="N20" s="875"/>
      <c r="O20" s="875"/>
      <c r="P20" s="860">
        <f t="shared" si="6"/>
        <v>0</v>
      </c>
      <c r="Q20" s="875"/>
      <c r="R20" s="875"/>
      <c r="S20" s="875"/>
      <c r="T20" s="875"/>
      <c r="U20" s="875"/>
      <c r="V20" s="566"/>
      <c r="W20" s="566"/>
      <c r="X20" s="566"/>
      <c r="Y20" s="566"/>
      <c r="Z20" s="566"/>
      <c r="AA20" s="566"/>
      <c r="AB20" s="566"/>
      <c r="AC20" s="566"/>
    </row>
    <row r="21" spans="1:21" ht="22.5" customHeight="1">
      <c r="A21" s="569"/>
      <c r="B21" s="1722"/>
      <c r="C21" s="1722"/>
      <c r="D21" s="1722"/>
      <c r="E21" s="1722"/>
      <c r="F21" s="1722"/>
      <c r="G21" s="1722"/>
      <c r="H21" s="639"/>
      <c r="I21" s="639"/>
      <c r="J21" s="639"/>
      <c r="K21" s="639"/>
      <c r="L21" s="639"/>
      <c r="M21" s="698"/>
      <c r="N21" s="1721" t="str">
        <f>'Thong tin'!B8</f>
        <v>Bạc Liêu, ngày 05 tháng 06 năm 2018</v>
      </c>
      <c r="O21" s="1721"/>
      <c r="P21" s="1721"/>
      <c r="Q21" s="1721"/>
      <c r="R21" s="1721"/>
      <c r="S21" s="1721"/>
      <c r="T21" s="1721"/>
      <c r="U21" s="1721"/>
    </row>
    <row r="22" spans="1:21" ht="17.25" customHeight="1">
      <c r="A22" s="569"/>
      <c r="B22" s="1716" t="s">
        <v>4</v>
      </c>
      <c r="C22" s="1716"/>
      <c r="D22" s="1716"/>
      <c r="E22" s="1716"/>
      <c r="F22" s="1716"/>
      <c r="G22" s="1716"/>
      <c r="H22" s="608"/>
      <c r="I22" s="608"/>
      <c r="J22" s="608"/>
      <c r="K22" s="608"/>
      <c r="L22" s="608"/>
      <c r="M22" s="698"/>
      <c r="N22" s="1717" t="str">
        <f>'Thong tin'!B7</f>
        <v>PHÓ CỤC TRƯỞNG</v>
      </c>
      <c r="O22" s="1717"/>
      <c r="P22" s="1717"/>
      <c r="Q22" s="1717"/>
      <c r="R22" s="1717"/>
      <c r="S22" s="1717"/>
      <c r="T22" s="1717"/>
      <c r="U22" s="1717"/>
    </row>
    <row r="23" spans="1:21" ht="18" customHeight="1">
      <c r="A23" s="573"/>
      <c r="B23" s="1724"/>
      <c r="C23" s="1724"/>
      <c r="D23" s="1724"/>
      <c r="E23" s="1724"/>
      <c r="F23" s="1724"/>
      <c r="G23" s="700"/>
      <c r="H23" s="700"/>
      <c r="I23" s="700"/>
      <c r="J23" s="700"/>
      <c r="K23" s="700"/>
      <c r="L23" s="700"/>
      <c r="M23" s="700"/>
      <c r="N23" s="1717"/>
      <c r="O23" s="1717"/>
      <c r="P23" s="1717"/>
      <c r="Q23" s="1717"/>
      <c r="R23" s="1717"/>
      <c r="S23" s="1717"/>
      <c r="T23" s="1717"/>
      <c r="U23" s="1717"/>
    </row>
    <row r="24" spans="2:21" ht="23.25" customHeight="1">
      <c r="B24" s="1725"/>
      <c r="C24" s="1725"/>
      <c r="D24" s="1725"/>
      <c r="E24" s="1725"/>
      <c r="F24" s="1725"/>
      <c r="G24" s="698"/>
      <c r="H24" s="698"/>
      <c r="I24" s="698"/>
      <c r="J24" s="698"/>
      <c r="K24" s="698"/>
      <c r="L24" s="698"/>
      <c r="M24" s="698"/>
      <c r="N24" s="698"/>
      <c r="O24" s="698"/>
      <c r="P24" s="1725"/>
      <c r="Q24" s="1725"/>
      <c r="R24" s="1725"/>
      <c r="S24" s="1725"/>
      <c r="T24" s="1725"/>
      <c r="U24" s="698"/>
    </row>
    <row r="25" spans="2:21" ht="3" customHeight="1">
      <c r="B25" s="698"/>
      <c r="C25" s="698"/>
      <c r="D25" s="698"/>
      <c r="E25" s="698"/>
      <c r="F25" s="698"/>
      <c r="G25" s="698"/>
      <c r="H25" s="698"/>
      <c r="I25" s="698"/>
      <c r="J25" s="698"/>
      <c r="K25" s="698"/>
      <c r="L25" s="698"/>
      <c r="M25" s="698"/>
      <c r="N25" s="698"/>
      <c r="O25" s="698"/>
      <c r="P25" s="698"/>
      <c r="Q25" s="1719"/>
      <c r="R25" s="1719"/>
      <c r="S25" s="698"/>
      <c r="T25" s="698"/>
      <c r="U25" s="698"/>
    </row>
    <row r="26" spans="2:21" ht="10.5" customHeight="1">
      <c r="B26" s="698"/>
      <c r="C26" s="698"/>
      <c r="D26" s="698"/>
      <c r="E26" s="698"/>
      <c r="F26" s="698"/>
      <c r="G26" s="698"/>
      <c r="H26" s="698"/>
      <c r="I26" s="698"/>
      <c r="J26" s="698"/>
      <c r="K26" s="698"/>
      <c r="L26" s="698"/>
      <c r="M26" s="698"/>
      <c r="N26" s="698"/>
      <c r="O26" s="698"/>
      <c r="P26" s="698"/>
      <c r="Q26" s="698"/>
      <c r="R26" s="698"/>
      <c r="S26" s="698"/>
      <c r="T26" s="698"/>
      <c r="U26" s="698"/>
    </row>
    <row r="27" spans="2:21" ht="18">
      <c r="B27" s="698"/>
      <c r="C27" s="698"/>
      <c r="D27" s="698"/>
      <c r="E27" s="698"/>
      <c r="F27" s="698"/>
      <c r="G27" s="698"/>
      <c r="H27" s="698"/>
      <c r="I27" s="698"/>
      <c r="J27" s="698" t="s">
        <v>581</v>
      </c>
      <c r="K27" s="698"/>
      <c r="L27" s="698"/>
      <c r="M27" s="698"/>
      <c r="N27" s="698"/>
      <c r="O27" s="698"/>
      <c r="P27" s="698"/>
      <c r="Q27" s="698"/>
      <c r="R27" s="698"/>
      <c r="S27" s="698"/>
      <c r="T27" s="698"/>
      <c r="U27" s="698"/>
    </row>
    <row r="28" spans="2:21" ht="16.5">
      <c r="B28" s="1726" t="str">
        <f>'Thong tin'!B5</f>
        <v>Nguyễn Thị Loan Thảo</v>
      </c>
      <c r="C28" s="1726"/>
      <c r="D28" s="1726"/>
      <c r="E28" s="1726"/>
      <c r="F28" s="1726"/>
      <c r="G28" s="1726"/>
      <c r="H28" s="701"/>
      <c r="I28" s="702"/>
      <c r="J28" s="702"/>
      <c r="K28" s="702"/>
      <c r="L28" s="702"/>
      <c r="M28" s="702"/>
      <c r="N28" s="1726" t="str">
        <f>'Thong tin'!B6</f>
        <v>Nguyễn Hữu Bằng</v>
      </c>
      <c r="O28" s="1726"/>
      <c r="P28" s="1726"/>
      <c r="Q28" s="1726"/>
      <c r="R28" s="1726"/>
      <c r="S28" s="1726"/>
      <c r="T28" s="1726"/>
      <c r="U28" s="1726"/>
    </row>
    <row r="30" spans="15:20" ht="12.75">
      <c r="O30" s="1718"/>
      <c r="P30" s="1718"/>
      <c r="Q30" s="1718"/>
      <c r="R30" s="1718"/>
      <c r="S30" s="1718"/>
      <c r="T30" s="1718"/>
    </row>
    <row r="32" ht="12.75" hidden="1"/>
    <row r="33" spans="1:14" ht="12.75" customHeight="1" hidden="1">
      <c r="A33" s="577" t="s">
        <v>221</v>
      </c>
      <c r="B33" s="578"/>
      <c r="C33" s="578"/>
      <c r="D33" s="578"/>
      <c r="E33" s="578"/>
      <c r="F33" s="578"/>
      <c r="G33" s="578"/>
      <c r="H33" s="578"/>
      <c r="I33" s="578"/>
      <c r="J33" s="578"/>
      <c r="K33" s="578"/>
      <c r="L33" s="578"/>
      <c r="M33" s="578"/>
      <c r="N33" s="578"/>
    </row>
    <row r="34" spans="1:14" s="579" customFormat="1" ht="15.75" customHeight="1" hidden="1">
      <c r="A34" s="1723" t="s">
        <v>592</v>
      </c>
      <c r="B34" s="1723"/>
      <c r="C34" s="1723"/>
      <c r="D34" s="1723"/>
      <c r="E34" s="1723"/>
      <c r="F34" s="1723"/>
      <c r="G34" s="1723"/>
      <c r="H34" s="1723"/>
      <c r="I34" s="1723"/>
      <c r="J34" s="1723"/>
      <c r="K34" s="1723"/>
      <c r="L34" s="578"/>
      <c r="M34" s="578"/>
      <c r="N34" s="578"/>
    </row>
    <row r="35" spans="1:14" s="582" customFormat="1" ht="15" hidden="1">
      <c r="A35" s="580" t="s">
        <v>593</v>
      </c>
      <c r="B35" s="581"/>
      <c r="C35" s="581"/>
      <c r="D35" s="581"/>
      <c r="E35" s="581"/>
      <c r="F35" s="581"/>
      <c r="G35" s="581"/>
      <c r="H35" s="581"/>
      <c r="I35" s="581"/>
      <c r="J35" s="581"/>
      <c r="K35" s="581"/>
      <c r="L35" s="581"/>
      <c r="M35" s="581"/>
      <c r="N35" s="581"/>
    </row>
    <row r="36" spans="1:14" s="579" customFormat="1" ht="15" hidden="1">
      <c r="A36" s="580" t="s">
        <v>594</v>
      </c>
      <c r="B36" s="581"/>
      <c r="C36" s="581"/>
      <c r="D36" s="581"/>
      <c r="E36" s="581"/>
      <c r="F36" s="581"/>
      <c r="G36" s="581"/>
      <c r="H36" s="581"/>
      <c r="I36" s="581"/>
      <c r="J36" s="581"/>
      <c r="K36" s="581"/>
      <c r="L36" s="583"/>
      <c r="M36" s="583"/>
      <c r="N36" s="583"/>
    </row>
    <row r="37" spans="1:14" s="579" customFormat="1" ht="15" hidden="1">
      <c r="A37" s="583"/>
      <c r="B37" s="583"/>
      <c r="C37" s="583"/>
      <c r="D37" s="583"/>
      <c r="E37" s="583"/>
      <c r="F37" s="583"/>
      <c r="G37" s="583"/>
      <c r="H37" s="583"/>
      <c r="I37" s="583"/>
      <c r="J37" s="583"/>
      <c r="K37" s="583"/>
      <c r="L37" s="583"/>
      <c r="M37" s="583"/>
      <c r="N37" s="583"/>
    </row>
    <row r="38" spans="1:14" ht="12.75" hidden="1">
      <c r="A38" s="573"/>
      <c r="B38" s="573"/>
      <c r="C38" s="573"/>
      <c r="D38" s="573"/>
      <c r="E38" s="573"/>
      <c r="F38" s="573"/>
      <c r="G38" s="573"/>
      <c r="H38" s="573"/>
      <c r="I38" s="573"/>
      <c r="J38" s="573"/>
      <c r="K38" s="573"/>
      <c r="L38" s="573"/>
      <c r="M38" s="573"/>
      <c r="N38" s="573"/>
    </row>
    <row r="39" ht="15.75" hidden="1">
      <c r="H39" s="510"/>
    </row>
    <row r="40" ht="12.75" hidden="1"/>
    <row r="41" ht="12.75" hidden="1"/>
    <row r="42" ht="12.75" hidden="1"/>
    <row r="43" ht="12.75" hidden="1"/>
    <row r="44" ht="12.75" hidden="1">
      <c r="D44" s="584"/>
    </row>
    <row r="45" ht="12.75" hidden="1">
      <c r="C45" s="584"/>
    </row>
    <row r="46" ht="12.75" hidden="1"/>
    <row r="47" ht="12.75" hidden="1"/>
    <row r="48" ht="12.75" hidden="1">
      <c r="L48" s="584" t="e">
        <f>J48/K48</f>
        <v>#DIV/0!</v>
      </c>
    </row>
    <row r="49" ht="12.75" hidden="1"/>
    <row r="50" ht="12.75" hidden="1"/>
    <row r="51" ht="12.75" hidden="1"/>
    <row r="52" ht="12.75" hidden="1"/>
    <row r="53" ht="12.75" hidden="1"/>
    <row r="54" ht="12.75" hidden="1"/>
    <row r="55" ht="12.75" hidden="1"/>
    <row r="56" ht="12.75" hidden="1"/>
    <row r="57" ht="12.75" hidden="1"/>
  </sheetData>
  <sheetProtection/>
  <mergeCells count="42">
    <mergeCell ref="A1:D1"/>
    <mergeCell ref="F1:N2"/>
    <mergeCell ref="A2:E2"/>
    <mergeCell ref="A3:E3"/>
    <mergeCell ref="F3:N3"/>
    <mergeCell ref="A5:B9"/>
    <mergeCell ref="C8:C9"/>
    <mergeCell ref="F8:F9"/>
    <mergeCell ref="F6:H7"/>
    <mergeCell ref="L7:O7"/>
    <mergeCell ref="A34:K34"/>
    <mergeCell ref="B23:F23"/>
    <mergeCell ref="N23:U23"/>
    <mergeCell ref="B24:F24"/>
    <mergeCell ref="P24:T24"/>
    <mergeCell ref="G8:H8"/>
    <mergeCell ref="B28:G28"/>
    <mergeCell ref="N28:U28"/>
    <mergeCell ref="A11:B11"/>
    <mergeCell ref="T7:T9"/>
    <mergeCell ref="O30:T30"/>
    <mergeCell ref="Q25:R25"/>
    <mergeCell ref="L8:L9"/>
    <mergeCell ref="Q7:Q9"/>
    <mergeCell ref="N21:U21"/>
    <mergeCell ref="C5:E7"/>
    <mergeCell ref="Q6:U6"/>
    <mergeCell ref="D8:E8"/>
    <mergeCell ref="M8:O8"/>
    <mergeCell ref="B21:G21"/>
    <mergeCell ref="U7:U9"/>
    <mergeCell ref="P5:U5"/>
    <mergeCell ref="I7:K7"/>
    <mergeCell ref="S7:S9"/>
    <mergeCell ref="N22:U22"/>
    <mergeCell ref="I8:I9"/>
    <mergeCell ref="I6:O6"/>
    <mergeCell ref="J8:K8"/>
    <mergeCell ref="F5:O5"/>
    <mergeCell ref="B22:G22"/>
    <mergeCell ref="R7:R9"/>
    <mergeCell ref="P6:P9"/>
  </mergeCells>
  <printOptions/>
  <pageMargins left="0.49" right="0" top="0.14" bottom="0" header="0.07" footer="0.15"/>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13"/>
  </sheetPr>
  <dimension ref="A1:U32"/>
  <sheetViews>
    <sheetView view="pageBreakPreview" zoomScaleSheetLayoutView="100" zoomScalePageLayoutView="0" workbookViewId="0" topLeftCell="A1">
      <selection activeCell="Q18" sqref="Q18"/>
    </sheetView>
  </sheetViews>
  <sheetFormatPr defaultColWidth="9.00390625" defaultRowHeight="15.75"/>
  <cols>
    <col min="1" max="1" width="3.50390625" style="588" customWidth="1"/>
    <col min="2" max="2" width="21.25390625" style="588" customWidth="1"/>
    <col min="3" max="3" width="5.75390625" style="588" customWidth="1"/>
    <col min="4" max="4" width="5.625" style="588" customWidth="1"/>
    <col min="5" max="5" width="6.25390625" style="588" customWidth="1"/>
    <col min="6" max="9" width="5.75390625" style="588" customWidth="1"/>
    <col min="10" max="10" width="6.875" style="588" customWidth="1"/>
    <col min="11" max="11" width="7.50390625" style="588" customWidth="1"/>
    <col min="12" max="12" width="5.75390625" style="588" customWidth="1"/>
    <col min="13" max="13" width="8.75390625" style="588" customWidth="1"/>
    <col min="14" max="14" width="9.625" style="588" customWidth="1"/>
    <col min="15" max="15" width="7.50390625" style="588" customWidth="1"/>
    <col min="16" max="21" width="5.75390625" style="588" customWidth="1"/>
    <col min="22" max="16384" width="9.00390625" style="588" customWidth="1"/>
  </cols>
  <sheetData>
    <row r="1" spans="1:21" ht="19.5" customHeight="1">
      <c r="A1" s="1761" t="s">
        <v>595</v>
      </c>
      <c r="B1" s="1761"/>
      <c r="C1" s="1761"/>
      <c r="D1" s="1761"/>
      <c r="E1" s="585"/>
      <c r="F1" s="1762" t="s">
        <v>596</v>
      </c>
      <c r="G1" s="1762"/>
      <c r="H1" s="1762"/>
      <c r="I1" s="1762"/>
      <c r="J1" s="1762"/>
      <c r="K1" s="1762"/>
      <c r="L1" s="1762"/>
      <c r="M1" s="1762"/>
      <c r="N1" s="1762"/>
      <c r="O1" s="586"/>
      <c r="P1" s="1756" t="s">
        <v>463</v>
      </c>
      <c r="Q1" s="1757"/>
      <c r="R1" s="1757"/>
      <c r="S1" s="1757"/>
      <c r="T1" s="1757"/>
      <c r="U1" s="1757"/>
    </row>
    <row r="2" spans="1:21" ht="15.75" customHeight="1">
      <c r="A2" s="1758" t="s">
        <v>566</v>
      </c>
      <c r="B2" s="1758"/>
      <c r="C2" s="1758"/>
      <c r="D2" s="1758"/>
      <c r="E2" s="1758"/>
      <c r="F2" s="1762"/>
      <c r="G2" s="1762"/>
      <c r="H2" s="1762"/>
      <c r="I2" s="1762"/>
      <c r="J2" s="1762"/>
      <c r="K2" s="1762"/>
      <c r="L2" s="1762"/>
      <c r="M2" s="1762"/>
      <c r="N2" s="1762"/>
      <c r="O2" s="586"/>
      <c r="P2" s="1759" t="str">
        <f>'Thong tin'!B4</f>
        <v>CTHADS tỉnh Bạc Liêu</v>
      </c>
      <c r="Q2" s="1759"/>
      <c r="R2" s="1759"/>
      <c r="S2" s="1759"/>
      <c r="T2" s="1759"/>
      <c r="U2" s="1759"/>
    </row>
    <row r="3" spans="1:20" ht="15.75" customHeight="1">
      <c r="A3" s="1760" t="s">
        <v>356</v>
      </c>
      <c r="B3" s="1760"/>
      <c r="C3" s="1760"/>
      <c r="D3" s="1760"/>
      <c r="E3" s="1760"/>
      <c r="F3" s="1732" t="str">
        <f>'Thong tin'!B3</f>
        <v>08 tháng / năm 2018</v>
      </c>
      <c r="G3" s="1733"/>
      <c r="H3" s="1733"/>
      <c r="I3" s="1733"/>
      <c r="J3" s="1733"/>
      <c r="K3" s="1733"/>
      <c r="L3" s="1733"/>
      <c r="M3" s="1733"/>
      <c r="N3" s="1733"/>
      <c r="O3" s="591"/>
      <c r="P3" s="703" t="s">
        <v>653</v>
      </c>
      <c r="Q3" s="592"/>
      <c r="R3" s="592"/>
      <c r="S3" s="592"/>
      <c r="T3" s="592"/>
    </row>
    <row r="4" spans="1:20" ht="15" customHeight="1">
      <c r="A4" s="593" t="s">
        <v>597</v>
      </c>
      <c r="B4" s="593"/>
      <c r="C4" s="593"/>
      <c r="D4" s="1753"/>
      <c r="E4" s="1753"/>
      <c r="F4" s="1753"/>
      <c r="G4" s="1753"/>
      <c r="H4" s="1753"/>
      <c r="I4" s="1753"/>
      <c r="J4" s="1753"/>
      <c r="K4" s="1753"/>
      <c r="L4" s="1753"/>
      <c r="M4" s="1753"/>
      <c r="N4" s="1753"/>
      <c r="O4" s="1753"/>
      <c r="P4" s="594" t="s">
        <v>598</v>
      </c>
      <c r="Q4" s="589"/>
      <c r="R4" s="589"/>
      <c r="S4" s="589"/>
      <c r="T4" s="589"/>
    </row>
    <row r="5" spans="1:21" s="596" customFormat="1" ht="15.75" customHeight="1">
      <c r="A5" s="1749" t="s">
        <v>71</v>
      </c>
      <c r="B5" s="1750"/>
      <c r="C5" s="1745" t="s">
        <v>569</v>
      </c>
      <c r="D5" s="1745"/>
      <c r="E5" s="1745"/>
      <c r="F5" s="1745" t="s">
        <v>599</v>
      </c>
      <c r="G5" s="1745"/>
      <c r="H5" s="1745"/>
      <c r="I5" s="1745"/>
      <c r="J5" s="1745"/>
      <c r="K5" s="1745"/>
      <c r="L5" s="1745"/>
      <c r="M5" s="1745"/>
      <c r="N5" s="1745"/>
      <c r="O5" s="1745"/>
      <c r="P5" s="1745" t="s">
        <v>600</v>
      </c>
      <c r="Q5" s="1745"/>
      <c r="R5" s="1745"/>
      <c r="S5" s="1745"/>
      <c r="T5" s="1745"/>
      <c r="U5" s="1745"/>
    </row>
    <row r="6" spans="1:21" s="596" customFormat="1" ht="14.25" customHeight="1">
      <c r="A6" s="1751"/>
      <c r="B6" s="1752"/>
      <c r="C6" s="1745"/>
      <c r="D6" s="1745"/>
      <c r="E6" s="1745"/>
      <c r="F6" s="1745" t="s">
        <v>601</v>
      </c>
      <c r="G6" s="1745"/>
      <c r="H6" s="1745"/>
      <c r="I6" s="1745" t="s">
        <v>573</v>
      </c>
      <c r="J6" s="1745"/>
      <c r="K6" s="1745"/>
      <c r="L6" s="1745"/>
      <c r="M6" s="1745"/>
      <c r="N6" s="1745"/>
      <c r="O6" s="1745"/>
      <c r="P6" s="1745" t="s">
        <v>222</v>
      </c>
      <c r="Q6" s="1755" t="s">
        <v>7</v>
      </c>
      <c r="R6" s="1755"/>
      <c r="S6" s="1755"/>
      <c r="T6" s="1755"/>
      <c r="U6" s="1755"/>
    </row>
    <row r="7" spans="1:21" s="596" customFormat="1" ht="32.25" customHeight="1">
      <c r="A7" s="1751"/>
      <c r="B7" s="1752"/>
      <c r="C7" s="1745"/>
      <c r="D7" s="1745"/>
      <c r="E7" s="1745"/>
      <c r="F7" s="1745"/>
      <c r="G7" s="1745"/>
      <c r="H7" s="1745"/>
      <c r="I7" s="1745" t="s">
        <v>574</v>
      </c>
      <c r="J7" s="1745"/>
      <c r="K7" s="1745"/>
      <c r="L7" s="1745" t="s">
        <v>602</v>
      </c>
      <c r="M7" s="1745"/>
      <c r="N7" s="1745"/>
      <c r="O7" s="1745"/>
      <c r="P7" s="1745"/>
      <c r="Q7" s="1745" t="s">
        <v>576</v>
      </c>
      <c r="R7" s="1745" t="s">
        <v>603</v>
      </c>
      <c r="S7" s="1745" t="s">
        <v>604</v>
      </c>
      <c r="T7" s="1745" t="s">
        <v>605</v>
      </c>
      <c r="U7" s="1745" t="s">
        <v>606</v>
      </c>
    </row>
    <row r="8" spans="1:21" s="596" customFormat="1" ht="15" customHeight="1">
      <c r="A8" s="1751"/>
      <c r="B8" s="1752"/>
      <c r="C8" s="1745" t="s">
        <v>607</v>
      </c>
      <c r="D8" s="1745" t="s">
        <v>7</v>
      </c>
      <c r="E8" s="1745"/>
      <c r="F8" s="1745" t="s">
        <v>608</v>
      </c>
      <c r="G8" s="1745" t="s">
        <v>7</v>
      </c>
      <c r="H8" s="1745"/>
      <c r="I8" s="1745" t="s">
        <v>609</v>
      </c>
      <c r="J8" s="1745" t="s">
        <v>7</v>
      </c>
      <c r="K8" s="1745"/>
      <c r="L8" s="1745" t="s">
        <v>608</v>
      </c>
      <c r="M8" s="1745" t="s">
        <v>7</v>
      </c>
      <c r="N8" s="1745"/>
      <c r="O8" s="1745"/>
      <c r="P8" s="1745"/>
      <c r="Q8" s="1745"/>
      <c r="R8" s="1748"/>
      <c r="S8" s="1754"/>
      <c r="T8" s="1745"/>
      <c r="U8" s="1745"/>
    </row>
    <row r="9" spans="1:21" s="596" customFormat="1" ht="86.25" customHeight="1">
      <c r="A9" s="1751"/>
      <c r="B9" s="1752"/>
      <c r="C9" s="1745"/>
      <c r="D9" s="595" t="s">
        <v>610</v>
      </c>
      <c r="E9" s="595" t="s">
        <v>611</v>
      </c>
      <c r="F9" s="1748"/>
      <c r="G9" s="595" t="s">
        <v>612</v>
      </c>
      <c r="H9" s="595" t="s">
        <v>613</v>
      </c>
      <c r="I9" s="1748"/>
      <c r="J9" s="595" t="s">
        <v>614</v>
      </c>
      <c r="K9" s="595" t="s">
        <v>615</v>
      </c>
      <c r="L9" s="1745"/>
      <c r="M9" s="595" t="s">
        <v>616</v>
      </c>
      <c r="N9" s="595" t="s">
        <v>617</v>
      </c>
      <c r="O9" s="595" t="s">
        <v>618</v>
      </c>
      <c r="P9" s="1745"/>
      <c r="Q9" s="1745"/>
      <c r="R9" s="1748"/>
      <c r="S9" s="1754"/>
      <c r="T9" s="1745"/>
      <c r="U9" s="1745"/>
    </row>
    <row r="10" spans="1:21" ht="12.75">
      <c r="A10" s="597"/>
      <c r="B10" s="598" t="s">
        <v>591</v>
      </c>
      <c r="C10" s="599">
        <v>1</v>
      </c>
      <c r="D10" s="599">
        <v>2</v>
      </c>
      <c r="E10" s="599">
        <v>3</v>
      </c>
      <c r="F10" s="600">
        <v>4</v>
      </c>
      <c r="G10" s="601">
        <v>5</v>
      </c>
      <c r="H10" s="600">
        <v>6</v>
      </c>
      <c r="I10" s="601">
        <v>7</v>
      </c>
      <c r="J10" s="600">
        <v>8</v>
      </c>
      <c r="K10" s="601">
        <v>9</v>
      </c>
      <c r="L10" s="600">
        <v>10</v>
      </c>
      <c r="M10" s="601">
        <v>11</v>
      </c>
      <c r="N10" s="600">
        <v>12</v>
      </c>
      <c r="O10" s="601">
        <v>13</v>
      </c>
      <c r="P10" s="600">
        <v>14</v>
      </c>
      <c r="Q10" s="601">
        <v>15</v>
      </c>
      <c r="R10" s="600">
        <v>16</v>
      </c>
      <c r="S10" s="601">
        <v>17</v>
      </c>
      <c r="T10" s="600">
        <v>18</v>
      </c>
      <c r="U10" s="601">
        <v>19</v>
      </c>
    </row>
    <row r="11" spans="1:21" s="596" customFormat="1" ht="15.75" customHeight="1">
      <c r="A11" s="1746" t="s">
        <v>36</v>
      </c>
      <c r="B11" s="1747"/>
      <c r="C11" s="872">
        <f>C12+C13</f>
        <v>0</v>
      </c>
      <c r="D11" s="872">
        <f aca="true" t="shared" si="0" ref="D11:U11">D12+D13</f>
        <v>0</v>
      </c>
      <c r="E11" s="872">
        <f t="shared" si="0"/>
        <v>0</v>
      </c>
      <c r="F11" s="872">
        <f t="shared" si="0"/>
        <v>0</v>
      </c>
      <c r="G11" s="872">
        <f t="shared" si="0"/>
        <v>0</v>
      </c>
      <c r="H11" s="872">
        <f t="shared" si="0"/>
        <v>0</v>
      </c>
      <c r="I11" s="872">
        <f t="shared" si="0"/>
        <v>0</v>
      </c>
      <c r="J11" s="872">
        <f t="shared" si="0"/>
        <v>0</v>
      </c>
      <c r="K11" s="872">
        <f t="shared" si="0"/>
        <v>0</v>
      </c>
      <c r="L11" s="872">
        <f t="shared" si="0"/>
        <v>0</v>
      </c>
      <c r="M11" s="872">
        <f t="shared" si="0"/>
        <v>0</v>
      </c>
      <c r="N11" s="872">
        <f t="shared" si="0"/>
        <v>0</v>
      </c>
      <c r="O11" s="872">
        <f t="shared" si="0"/>
        <v>0</v>
      </c>
      <c r="P11" s="872">
        <f t="shared" si="0"/>
        <v>0</v>
      </c>
      <c r="Q11" s="872">
        <f t="shared" si="0"/>
        <v>0</v>
      </c>
      <c r="R11" s="872">
        <f t="shared" si="0"/>
        <v>0</v>
      </c>
      <c r="S11" s="872">
        <f t="shared" si="0"/>
        <v>0</v>
      </c>
      <c r="T11" s="872">
        <f t="shared" si="0"/>
        <v>0</v>
      </c>
      <c r="U11" s="872">
        <f t="shared" si="0"/>
        <v>0</v>
      </c>
    </row>
    <row r="12" spans="1:21" s="596" customFormat="1" ht="15.75" customHeight="1">
      <c r="A12" s="877" t="s">
        <v>0</v>
      </c>
      <c r="B12" s="878" t="s">
        <v>223</v>
      </c>
      <c r="C12" s="860">
        <f>D12+E12</f>
        <v>0</v>
      </c>
      <c r="D12" s="873"/>
      <c r="E12" s="873"/>
      <c r="F12" s="860">
        <f>G12+H12</f>
        <v>0</v>
      </c>
      <c r="G12" s="879"/>
      <c r="H12" s="879"/>
      <c r="I12" s="880">
        <f>J12+K12</f>
        <v>0</v>
      </c>
      <c r="J12" s="875"/>
      <c r="K12" s="875"/>
      <c r="L12" s="860">
        <f>M12+N12+O12</f>
        <v>0</v>
      </c>
      <c r="M12" s="875"/>
      <c r="N12" s="875"/>
      <c r="O12" s="875"/>
      <c r="P12" s="860">
        <f>SUM(Q12:U12)</f>
        <v>0</v>
      </c>
      <c r="Q12" s="875"/>
      <c r="R12" s="875"/>
      <c r="S12" s="875"/>
      <c r="T12" s="875"/>
      <c r="U12" s="875"/>
    </row>
    <row r="13" spans="1:21" s="596" customFormat="1" ht="15.75" customHeight="1">
      <c r="A13" s="881" t="s">
        <v>1</v>
      </c>
      <c r="B13" s="878" t="s">
        <v>18</v>
      </c>
      <c r="C13" s="860">
        <f aca="true" t="shared" si="1" ref="C13:U13">SUM(C14:C20)</f>
        <v>0</v>
      </c>
      <c r="D13" s="860">
        <f t="shared" si="1"/>
        <v>0</v>
      </c>
      <c r="E13" s="860">
        <f t="shared" si="1"/>
        <v>0</v>
      </c>
      <c r="F13" s="860">
        <f t="shared" si="1"/>
        <v>0</v>
      </c>
      <c r="G13" s="860">
        <f t="shared" si="1"/>
        <v>0</v>
      </c>
      <c r="H13" s="860">
        <f t="shared" si="1"/>
        <v>0</v>
      </c>
      <c r="I13" s="860">
        <f t="shared" si="1"/>
        <v>0</v>
      </c>
      <c r="J13" s="860">
        <f t="shared" si="1"/>
        <v>0</v>
      </c>
      <c r="K13" s="860">
        <f t="shared" si="1"/>
        <v>0</v>
      </c>
      <c r="L13" s="860">
        <f t="shared" si="1"/>
        <v>0</v>
      </c>
      <c r="M13" s="860">
        <f t="shared" si="1"/>
        <v>0</v>
      </c>
      <c r="N13" s="860">
        <f t="shared" si="1"/>
        <v>0</v>
      </c>
      <c r="O13" s="860">
        <f t="shared" si="1"/>
        <v>0</v>
      </c>
      <c r="P13" s="860">
        <f t="shared" si="1"/>
        <v>0</v>
      </c>
      <c r="Q13" s="860">
        <f t="shared" si="1"/>
        <v>0</v>
      </c>
      <c r="R13" s="860">
        <f t="shared" si="1"/>
        <v>0</v>
      </c>
      <c r="S13" s="860">
        <f t="shared" si="1"/>
        <v>0</v>
      </c>
      <c r="T13" s="860">
        <f t="shared" si="1"/>
        <v>0</v>
      </c>
      <c r="U13" s="860">
        <f t="shared" si="1"/>
        <v>0</v>
      </c>
    </row>
    <row r="14" spans="1:21" s="596" customFormat="1" ht="15.75" customHeight="1">
      <c r="A14" s="882" t="s">
        <v>51</v>
      </c>
      <c r="B14" s="1075" t="s">
        <v>713</v>
      </c>
      <c r="C14" s="860">
        <f aca="true" t="shared" si="2" ref="C14:C20">D14+E14</f>
        <v>0</v>
      </c>
      <c r="D14" s="873"/>
      <c r="E14" s="873"/>
      <c r="F14" s="860">
        <f aca="true" t="shared" si="3" ref="F14:F20">G14+H14</f>
        <v>0</v>
      </c>
      <c r="G14" s="879"/>
      <c r="H14" s="879"/>
      <c r="I14" s="880">
        <f aca="true" t="shared" si="4" ref="I14:I20">J14+K14</f>
        <v>0</v>
      </c>
      <c r="J14" s="875"/>
      <c r="K14" s="875"/>
      <c r="L14" s="860">
        <f aca="true" t="shared" si="5" ref="L14:L20">M14+N14+O14</f>
        <v>0</v>
      </c>
      <c r="M14" s="875"/>
      <c r="N14" s="875"/>
      <c r="O14" s="875"/>
      <c r="P14" s="860">
        <f aca="true" t="shared" si="6" ref="P14:P20">SUM(Q14:U14)</f>
        <v>0</v>
      </c>
      <c r="Q14" s="875"/>
      <c r="R14" s="875"/>
      <c r="S14" s="875"/>
      <c r="T14" s="875"/>
      <c r="U14" s="875"/>
    </row>
    <row r="15" spans="1:21" s="596" customFormat="1" ht="15.75" customHeight="1">
      <c r="A15" s="882" t="s">
        <v>52</v>
      </c>
      <c r="B15" s="1075" t="s">
        <v>714</v>
      </c>
      <c r="C15" s="860">
        <f t="shared" si="2"/>
        <v>0</v>
      </c>
      <c r="D15" s="873"/>
      <c r="E15" s="873"/>
      <c r="F15" s="860">
        <f t="shared" si="3"/>
        <v>0</v>
      </c>
      <c r="G15" s="879"/>
      <c r="H15" s="879"/>
      <c r="I15" s="880">
        <f t="shared" si="4"/>
        <v>0</v>
      </c>
      <c r="J15" s="875"/>
      <c r="K15" s="875"/>
      <c r="L15" s="860">
        <f t="shared" si="5"/>
        <v>0</v>
      </c>
      <c r="M15" s="875"/>
      <c r="N15" s="875"/>
      <c r="O15" s="875"/>
      <c r="P15" s="860">
        <f t="shared" si="6"/>
        <v>0</v>
      </c>
      <c r="Q15" s="875"/>
      <c r="R15" s="875"/>
      <c r="S15" s="875"/>
      <c r="T15" s="875"/>
      <c r="U15" s="875"/>
    </row>
    <row r="16" spans="1:21" s="596" customFormat="1" ht="15.75" customHeight="1">
      <c r="A16" s="882" t="s">
        <v>57</v>
      </c>
      <c r="B16" s="1075" t="s">
        <v>715</v>
      </c>
      <c r="C16" s="860">
        <f t="shared" si="2"/>
        <v>0</v>
      </c>
      <c r="D16" s="873"/>
      <c r="E16" s="873"/>
      <c r="F16" s="860">
        <f t="shared" si="3"/>
        <v>0</v>
      </c>
      <c r="G16" s="879"/>
      <c r="H16" s="879"/>
      <c r="I16" s="880">
        <f t="shared" si="4"/>
        <v>0</v>
      </c>
      <c r="J16" s="875"/>
      <c r="K16" s="875"/>
      <c r="L16" s="860">
        <f t="shared" si="5"/>
        <v>0</v>
      </c>
      <c r="M16" s="875"/>
      <c r="N16" s="875"/>
      <c r="O16" s="875"/>
      <c r="P16" s="860">
        <f t="shared" si="6"/>
        <v>0</v>
      </c>
      <c r="Q16" s="875"/>
      <c r="R16" s="875"/>
      <c r="S16" s="875"/>
      <c r="T16" s="875"/>
      <c r="U16" s="875"/>
    </row>
    <row r="17" spans="1:21" s="596" customFormat="1" ht="15.75" customHeight="1">
      <c r="A17" s="882" t="s">
        <v>72</v>
      </c>
      <c r="B17" s="1075" t="s">
        <v>716</v>
      </c>
      <c r="C17" s="860">
        <f t="shared" si="2"/>
        <v>0</v>
      </c>
      <c r="D17" s="873"/>
      <c r="E17" s="873"/>
      <c r="F17" s="860">
        <f t="shared" si="3"/>
        <v>0</v>
      </c>
      <c r="G17" s="879"/>
      <c r="H17" s="879"/>
      <c r="I17" s="880">
        <f t="shared" si="4"/>
        <v>0</v>
      </c>
      <c r="J17" s="875"/>
      <c r="K17" s="875"/>
      <c r="L17" s="860">
        <f t="shared" si="5"/>
        <v>0</v>
      </c>
      <c r="M17" s="875"/>
      <c r="N17" s="875"/>
      <c r="O17" s="875"/>
      <c r="P17" s="860">
        <f t="shared" si="6"/>
        <v>0</v>
      </c>
      <c r="Q17" s="875"/>
      <c r="R17" s="875"/>
      <c r="S17" s="875"/>
      <c r="T17" s="875"/>
      <c r="U17" s="875"/>
    </row>
    <row r="18" spans="1:21" s="596" customFormat="1" ht="15.75" customHeight="1">
      <c r="A18" s="882" t="s">
        <v>73</v>
      </c>
      <c r="B18" s="1075" t="s">
        <v>717</v>
      </c>
      <c r="C18" s="860">
        <f t="shared" si="2"/>
        <v>0</v>
      </c>
      <c r="D18" s="873"/>
      <c r="E18" s="873"/>
      <c r="F18" s="860">
        <f t="shared" si="3"/>
        <v>0</v>
      </c>
      <c r="G18" s="879"/>
      <c r="H18" s="879"/>
      <c r="I18" s="880">
        <f t="shared" si="4"/>
        <v>0</v>
      </c>
      <c r="J18" s="875"/>
      <c r="K18" s="875"/>
      <c r="L18" s="860">
        <f t="shared" si="5"/>
        <v>0</v>
      </c>
      <c r="M18" s="875"/>
      <c r="N18" s="875"/>
      <c r="O18" s="875"/>
      <c r="P18" s="860">
        <f t="shared" si="6"/>
        <v>0</v>
      </c>
      <c r="Q18" s="875"/>
      <c r="R18" s="875"/>
      <c r="S18" s="875"/>
      <c r="T18" s="875"/>
      <c r="U18" s="875"/>
    </row>
    <row r="19" spans="1:21" s="596" customFormat="1" ht="15.75" customHeight="1">
      <c r="A19" s="882" t="s">
        <v>74</v>
      </c>
      <c r="B19" s="1075" t="s">
        <v>738</v>
      </c>
      <c r="C19" s="860">
        <f t="shared" si="2"/>
        <v>0</v>
      </c>
      <c r="D19" s="873"/>
      <c r="E19" s="873"/>
      <c r="F19" s="860">
        <f t="shared" si="3"/>
        <v>0</v>
      </c>
      <c r="G19" s="879"/>
      <c r="H19" s="879"/>
      <c r="I19" s="880">
        <f t="shared" si="4"/>
        <v>0</v>
      </c>
      <c r="J19" s="875"/>
      <c r="K19" s="875"/>
      <c r="L19" s="860">
        <f t="shared" si="5"/>
        <v>0</v>
      </c>
      <c r="M19" s="875"/>
      <c r="N19" s="875"/>
      <c r="O19" s="875"/>
      <c r="P19" s="860">
        <f t="shared" si="6"/>
        <v>0</v>
      </c>
      <c r="Q19" s="875"/>
      <c r="R19" s="875"/>
      <c r="S19" s="875"/>
      <c r="T19" s="875"/>
      <c r="U19" s="875"/>
    </row>
    <row r="20" spans="1:21" ht="17.25" customHeight="1">
      <c r="A20" s="882" t="s">
        <v>75</v>
      </c>
      <c r="B20" s="1075" t="s">
        <v>719</v>
      </c>
      <c r="C20" s="860">
        <f t="shared" si="2"/>
        <v>0</v>
      </c>
      <c r="D20" s="879"/>
      <c r="E20" s="879"/>
      <c r="F20" s="860">
        <f t="shared" si="3"/>
        <v>0</v>
      </c>
      <c r="G20" s="879"/>
      <c r="H20" s="879"/>
      <c r="I20" s="880">
        <f t="shared" si="4"/>
        <v>0</v>
      </c>
      <c r="J20" s="875"/>
      <c r="K20" s="875"/>
      <c r="L20" s="860">
        <f t="shared" si="5"/>
        <v>0</v>
      </c>
      <c r="M20" s="875"/>
      <c r="N20" s="875"/>
      <c r="O20" s="875"/>
      <c r="P20" s="860">
        <f t="shared" si="6"/>
        <v>0</v>
      </c>
      <c r="Q20" s="875"/>
      <c r="R20" s="875"/>
      <c r="S20" s="875"/>
      <c r="T20" s="875"/>
      <c r="U20" s="875"/>
    </row>
    <row r="21" spans="1:21" ht="31.5" customHeight="1">
      <c r="A21" s="1097"/>
      <c r="B21" s="1098"/>
      <c r="C21" s="1100"/>
      <c r="D21" s="1101"/>
      <c r="E21" s="1101"/>
      <c r="F21" s="1100"/>
      <c r="G21" s="1101"/>
      <c r="H21" s="1101"/>
      <c r="I21" s="1102"/>
      <c r="J21" s="1103"/>
      <c r="K21" s="1103"/>
      <c r="L21" s="1100"/>
      <c r="M21" s="1103"/>
      <c r="N21" s="1738" t="str">
        <f>'Thong tin'!B8</f>
        <v>Bạc Liêu, ngày 05 tháng 06 năm 2018</v>
      </c>
      <c r="O21" s="1738"/>
      <c r="P21" s="1738"/>
      <c r="Q21" s="1738"/>
      <c r="R21" s="1738"/>
      <c r="S21" s="1738"/>
      <c r="T21" s="1738"/>
      <c r="U21" s="1099"/>
    </row>
    <row r="22" spans="1:21" ht="18.75" customHeight="1">
      <c r="A22" s="605"/>
      <c r="B22" s="1744" t="s">
        <v>619</v>
      </c>
      <c r="C22" s="1744"/>
      <c r="D22" s="1744"/>
      <c r="E22" s="1744"/>
      <c r="F22" s="1744"/>
      <c r="G22" s="607"/>
      <c r="H22" s="608"/>
      <c r="I22" s="608"/>
      <c r="J22" s="608"/>
      <c r="K22" s="608"/>
      <c r="L22" s="608"/>
      <c r="M22" s="609"/>
      <c r="N22" s="1716" t="str">
        <f>'Thong tin'!B7</f>
        <v>PHÓ CỤC TRƯỞNG</v>
      </c>
      <c r="O22" s="1717"/>
      <c r="P22" s="1717"/>
      <c r="Q22" s="1717"/>
      <c r="R22" s="1717"/>
      <c r="S22" s="1717"/>
      <c r="T22" s="1717"/>
      <c r="U22" s="1717"/>
    </row>
    <row r="23" spans="1:21" ht="18.75" customHeight="1">
      <c r="A23" s="612"/>
      <c r="B23" s="1740"/>
      <c r="C23" s="1740"/>
      <c r="D23" s="1740"/>
      <c r="E23" s="1740"/>
      <c r="F23" s="1740"/>
      <c r="G23" s="613"/>
      <c r="H23" s="613"/>
      <c r="I23" s="613"/>
      <c r="J23" s="613"/>
      <c r="K23" s="613"/>
      <c r="L23" s="613"/>
      <c r="M23" s="613"/>
      <c r="N23" s="1741"/>
      <c r="O23" s="1741"/>
      <c r="P23" s="1741"/>
      <c r="Q23" s="1741"/>
      <c r="R23" s="1741"/>
      <c r="S23" s="1741"/>
      <c r="T23" s="1741"/>
      <c r="U23" s="1741"/>
    </row>
    <row r="24" spans="2:21" ht="10.5" customHeight="1">
      <c r="B24" s="1742"/>
      <c r="C24" s="1742"/>
      <c r="D24" s="1742"/>
      <c r="E24" s="1742"/>
      <c r="F24" s="1742"/>
      <c r="G24" s="609"/>
      <c r="H24" s="609"/>
      <c r="I24" s="609"/>
      <c r="J24" s="609"/>
      <c r="K24" s="609"/>
      <c r="L24" s="609"/>
      <c r="M24" s="609"/>
      <c r="N24" s="609"/>
      <c r="O24" s="609"/>
      <c r="P24" s="1742"/>
      <c r="Q24" s="1742"/>
      <c r="R24" s="1742"/>
      <c r="S24" s="1742"/>
      <c r="T24" s="609"/>
      <c r="U24" s="609"/>
    </row>
    <row r="25" spans="2:21" ht="18">
      <c r="B25" s="609"/>
      <c r="C25" s="609"/>
      <c r="D25" s="609"/>
      <c r="E25" s="609"/>
      <c r="F25" s="609"/>
      <c r="G25" s="609"/>
      <c r="H25" s="609"/>
      <c r="I25" s="609"/>
      <c r="J25" s="609"/>
      <c r="K25" s="609"/>
      <c r="L25" s="609"/>
      <c r="M25" s="609"/>
      <c r="N25" s="609"/>
      <c r="O25" s="609"/>
      <c r="P25" s="609"/>
      <c r="Q25" s="609"/>
      <c r="R25" s="609"/>
      <c r="S25" s="609"/>
      <c r="T25" s="609"/>
      <c r="U25" s="609"/>
    </row>
    <row r="26" spans="2:21" ht="18">
      <c r="B26" s="609"/>
      <c r="C26" s="609"/>
      <c r="D26" s="609"/>
      <c r="E26" s="609"/>
      <c r="F26" s="609"/>
      <c r="G26" s="609"/>
      <c r="H26" s="609"/>
      <c r="I26" s="609"/>
      <c r="J26" s="609"/>
      <c r="K26" s="609"/>
      <c r="L26" s="609"/>
      <c r="M26" s="609"/>
      <c r="N26" s="609"/>
      <c r="O26" s="609"/>
      <c r="P26" s="609"/>
      <c r="Q26" s="609"/>
      <c r="R26" s="609"/>
      <c r="S26" s="609"/>
      <c r="T26" s="609"/>
      <c r="U26" s="609"/>
    </row>
    <row r="27" spans="2:21" ht="18.75">
      <c r="B27" s="1697" t="str">
        <f>'Thong tin'!B5</f>
        <v>Nguyễn Thị Loan Thảo</v>
      </c>
      <c r="C27" s="1697"/>
      <c r="D27" s="1697"/>
      <c r="E27" s="1697"/>
      <c r="F27" s="1697"/>
      <c r="G27" s="1697"/>
      <c r="H27" s="614"/>
      <c r="I27" s="571"/>
      <c r="J27" s="571"/>
      <c r="K27" s="571"/>
      <c r="L27" s="571"/>
      <c r="M27" s="571"/>
      <c r="N27" s="1640" t="str">
        <f>'Thong tin'!B6</f>
        <v>Nguyễn Hữu Bằng</v>
      </c>
      <c r="O27" s="1640"/>
      <c r="P27" s="1640"/>
      <c r="Q27" s="1640"/>
      <c r="R27" s="1640"/>
      <c r="S27" s="1640"/>
      <c r="T27" s="1640"/>
      <c r="U27" s="1640"/>
    </row>
    <row r="29" spans="1:20" ht="13.5">
      <c r="A29" s="615" t="s">
        <v>221</v>
      </c>
      <c r="O29" s="1743"/>
      <c r="P29" s="1743"/>
      <c r="Q29" s="1743"/>
      <c r="R29" s="1743"/>
      <c r="S29" s="1743"/>
      <c r="T29" s="1743"/>
    </row>
    <row r="30" spans="2:14" ht="12.75" customHeight="1">
      <c r="B30" s="1739" t="s">
        <v>620</v>
      </c>
      <c r="C30" s="1739"/>
      <c r="D30" s="1739"/>
      <c r="E30" s="1739"/>
      <c r="F30" s="1739"/>
      <c r="G30" s="1739"/>
      <c r="H30" s="1739"/>
      <c r="I30" s="1739"/>
      <c r="J30" s="1739"/>
      <c r="K30" s="1739"/>
      <c r="L30" s="616"/>
      <c r="M30" s="616"/>
      <c r="N30" s="616"/>
    </row>
    <row r="31" spans="1:14" ht="12.75" customHeight="1">
      <c r="A31" s="616"/>
      <c r="B31" s="617" t="s">
        <v>621</v>
      </c>
      <c r="C31" s="616"/>
      <c r="D31" s="616"/>
      <c r="E31" s="616"/>
      <c r="F31" s="616"/>
      <c r="G31" s="616"/>
      <c r="H31" s="616"/>
      <c r="I31" s="616"/>
      <c r="J31" s="616"/>
      <c r="K31" s="616"/>
      <c r="L31" s="616"/>
      <c r="M31" s="616"/>
      <c r="N31" s="616"/>
    </row>
    <row r="32" spans="2:14" ht="12.75" customHeight="1">
      <c r="B32" s="618" t="s">
        <v>622</v>
      </c>
      <c r="C32" s="573"/>
      <c r="D32" s="573"/>
      <c r="E32" s="573"/>
      <c r="F32" s="573"/>
      <c r="G32" s="573"/>
      <c r="H32" s="573"/>
      <c r="I32" s="573"/>
      <c r="J32" s="573"/>
      <c r="K32" s="573"/>
      <c r="L32" s="573"/>
      <c r="M32" s="573"/>
      <c r="N32" s="573"/>
    </row>
  </sheetData>
  <sheetProtection/>
  <mergeCells count="43">
    <mergeCell ref="P1:U1"/>
    <mergeCell ref="A2:E2"/>
    <mergeCell ref="P2:U2"/>
    <mergeCell ref="A3:E3"/>
    <mergeCell ref="F3:N3"/>
    <mergeCell ref="A1:D1"/>
    <mergeCell ref="F1:N2"/>
    <mergeCell ref="Q6:U6"/>
    <mergeCell ref="I7:K7"/>
    <mergeCell ref="T7:T9"/>
    <mergeCell ref="I8:I9"/>
    <mergeCell ref="J8:K8"/>
    <mergeCell ref="P5:U5"/>
    <mergeCell ref="D4:O4"/>
    <mergeCell ref="R7:R9"/>
    <mergeCell ref="U7:U9"/>
    <mergeCell ref="L8:L9"/>
    <mergeCell ref="M8:O8"/>
    <mergeCell ref="L7:O7"/>
    <mergeCell ref="S7:S9"/>
    <mergeCell ref="C5:E7"/>
    <mergeCell ref="F5:O5"/>
    <mergeCell ref="Q7:Q9"/>
    <mergeCell ref="N22:U22"/>
    <mergeCell ref="F6:H7"/>
    <mergeCell ref="I6:O6"/>
    <mergeCell ref="P6:P9"/>
    <mergeCell ref="A11:B11"/>
    <mergeCell ref="C8:C9"/>
    <mergeCell ref="D8:E8"/>
    <mergeCell ref="F8:F9"/>
    <mergeCell ref="G8:H8"/>
    <mergeCell ref="A5:B9"/>
    <mergeCell ref="N21:T21"/>
    <mergeCell ref="B30:K30"/>
    <mergeCell ref="B23:F23"/>
    <mergeCell ref="N23:U23"/>
    <mergeCell ref="B24:F24"/>
    <mergeCell ref="P24:S24"/>
    <mergeCell ref="B27:G27"/>
    <mergeCell ref="N27:U27"/>
    <mergeCell ref="O29:T29"/>
    <mergeCell ref="B22:F22"/>
  </mergeCells>
  <printOptions horizontalCentered="1"/>
  <pageMargins left="0.33" right="0.35" top="0.29" bottom="0.21" header="0.13" footer="0.15"/>
  <pageSetup horizontalDpi="600" verticalDpi="600" orientation="landscape" paperSize="9" scale="90"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29"/>
  <sheetViews>
    <sheetView showZeros="0" zoomScalePageLayoutView="0" workbookViewId="0" topLeftCell="A4">
      <selection activeCell="J25" sqref="J25"/>
    </sheetView>
  </sheetViews>
  <sheetFormatPr defaultColWidth="9.00390625" defaultRowHeight="15.75"/>
  <cols>
    <col min="1" max="1" width="3.625" style="573" customWidth="1"/>
    <col min="2" max="2" width="23.00390625" style="573" customWidth="1"/>
    <col min="3" max="3" width="6.75390625" style="573" customWidth="1"/>
    <col min="4" max="4" width="6.875" style="573" customWidth="1"/>
    <col min="5" max="8" width="5.00390625" style="573" customWidth="1"/>
    <col min="9" max="9" width="4.75390625" style="573" customWidth="1"/>
    <col min="10" max="10" width="5.00390625" style="573" customWidth="1"/>
    <col min="11" max="11" width="5.75390625" style="573" customWidth="1"/>
    <col min="12" max="12" width="5.375" style="573" customWidth="1"/>
    <col min="13" max="13" width="5.00390625" style="573" customWidth="1"/>
    <col min="14" max="14" width="5.375" style="573" customWidth="1"/>
    <col min="15" max="15" width="5.00390625" style="573" customWidth="1"/>
    <col min="16" max="16" width="5.75390625" style="573" customWidth="1"/>
    <col min="17" max="20" width="5.00390625" style="573" customWidth="1"/>
    <col min="21" max="21" width="0" style="573" hidden="1" customWidth="1"/>
    <col min="22" max="16384" width="9.00390625" style="573" customWidth="1"/>
  </cols>
  <sheetData>
    <row r="1" spans="1:21" ht="16.5" customHeight="1">
      <c r="A1" s="1729" t="s">
        <v>224</v>
      </c>
      <c r="B1" s="1729"/>
      <c r="C1" s="1729"/>
      <c r="D1" s="1730" t="s">
        <v>415</v>
      </c>
      <c r="E1" s="1773"/>
      <c r="F1" s="1773"/>
      <c r="G1" s="1773"/>
      <c r="H1" s="1773"/>
      <c r="I1" s="1773"/>
      <c r="J1" s="1773"/>
      <c r="K1" s="1773"/>
      <c r="L1" s="1773"/>
      <c r="M1" s="1773"/>
      <c r="N1" s="1773"/>
      <c r="O1" s="619"/>
      <c r="P1" s="697" t="s">
        <v>644</v>
      </c>
      <c r="Q1" s="550"/>
      <c r="R1" s="550"/>
      <c r="S1" s="550"/>
      <c r="T1" s="550"/>
      <c r="U1" s="619"/>
    </row>
    <row r="2" spans="1:21" ht="16.5" customHeight="1">
      <c r="A2" s="1774" t="s">
        <v>416</v>
      </c>
      <c r="B2" s="1774"/>
      <c r="C2" s="1774"/>
      <c r="D2" s="1773"/>
      <c r="E2" s="1773"/>
      <c r="F2" s="1773"/>
      <c r="G2" s="1773"/>
      <c r="H2" s="1773"/>
      <c r="I2" s="1773"/>
      <c r="J2" s="1773"/>
      <c r="K2" s="1773"/>
      <c r="L2" s="1773"/>
      <c r="M2" s="1773"/>
      <c r="N2" s="1773"/>
      <c r="O2" s="619"/>
      <c r="P2" s="1784" t="str">
        <f>'Thong tin'!B4</f>
        <v>CTHADS tỉnh Bạc Liêu</v>
      </c>
      <c r="Q2" s="1784"/>
      <c r="R2" s="1784"/>
      <c r="S2" s="1784"/>
      <c r="T2" s="1784"/>
      <c r="U2" s="619"/>
    </row>
    <row r="3" spans="1:21" ht="16.5" customHeight="1">
      <c r="A3" s="1731" t="s">
        <v>418</v>
      </c>
      <c r="B3" s="1731"/>
      <c r="C3" s="1731"/>
      <c r="D3" s="1732" t="str">
        <f>'Thong tin'!B3</f>
        <v>08 tháng / năm 2018</v>
      </c>
      <c r="E3" s="1732"/>
      <c r="F3" s="1732"/>
      <c r="G3" s="1732"/>
      <c r="H3" s="1732"/>
      <c r="I3" s="1732"/>
      <c r="J3" s="1732"/>
      <c r="K3" s="1732"/>
      <c r="L3" s="1732"/>
      <c r="M3" s="1732"/>
      <c r="N3" s="1732"/>
      <c r="O3" s="619"/>
      <c r="P3" s="695" t="s">
        <v>464</v>
      </c>
      <c r="Q3" s="704"/>
      <c r="R3" s="704"/>
      <c r="S3" s="704"/>
      <c r="T3" s="704"/>
      <c r="U3" s="619"/>
    </row>
    <row r="4" spans="1:21" ht="16.5" customHeight="1">
      <c r="A4" s="1785" t="s">
        <v>358</v>
      </c>
      <c r="B4" s="1785"/>
      <c r="C4" s="1785"/>
      <c r="D4" s="1786"/>
      <c r="E4" s="1786"/>
      <c r="F4" s="1786"/>
      <c r="G4" s="1786"/>
      <c r="H4" s="1786"/>
      <c r="I4" s="1786"/>
      <c r="J4" s="1786"/>
      <c r="K4" s="1786"/>
      <c r="L4" s="1786"/>
      <c r="M4" s="1786"/>
      <c r="N4" s="1786"/>
      <c r="O4" s="619"/>
      <c r="P4" s="696" t="s">
        <v>397</v>
      </c>
      <c r="Q4" s="704"/>
      <c r="R4" s="704"/>
      <c r="S4" s="704"/>
      <c r="T4" s="704"/>
      <c r="U4" s="619"/>
    </row>
    <row r="5" spans="12:21" ht="16.5" customHeight="1">
      <c r="L5" s="620"/>
      <c r="M5" s="620"/>
      <c r="N5" s="620"/>
      <c r="O5" s="557"/>
      <c r="P5" s="556" t="s">
        <v>420</v>
      </c>
      <c r="Q5" s="557"/>
      <c r="R5" s="557"/>
      <c r="S5" s="557"/>
      <c r="T5" s="557"/>
      <c r="U5" s="550"/>
    </row>
    <row r="6" spans="1:21" ht="15.75" customHeight="1">
      <c r="A6" s="1749" t="s">
        <v>71</v>
      </c>
      <c r="B6" s="1750"/>
      <c r="C6" s="1772" t="s">
        <v>225</v>
      </c>
      <c r="D6" s="1776" t="s">
        <v>226</v>
      </c>
      <c r="E6" s="1777"/>
      <c r="F6" s="1777"/>
      <c r="G6" s="1777"/>
      <c r="H6" s="1777"/>
      <c r="I6" s="1777"/>
      <c r="J6" s="1777"/>
      <c r="K6" s="1777"/>
      <c r="L6" s="1777"/>
      <c r="M6" s="1777"/>
      <c r="N6" s="1777"/>
      <c r="O6" s="1777"/>
      <c r="P6" s="1777"/>
      <c r="Q6" s="1777"/>
      <c r="R6" s="1777"/>
      <c r="S6" s="1777"/>
      <c r="T6" s="1772" t="s">
        <v>227</v>
      </c>
      <c r="U6" s="622"/>
    </row>
    <row r="7" spans="1:20" s="623" customFormat="1" ht="12.75" customHeight="1">
      <c r="A7" s="1751"/>
      <c r="B7" s="1752"/>
      <c r="C7" s="1772"/>
      <c r="D7" s="1781" t="s">
        <v>222</v>
      </c>
      <c r="E7" s="1777" t="s">
        <v>7</v>
      </c>
      <c r="F7" s="1777"/>
      <c r="G7" s="1777"/>
      <c r="H7" s="1777"/>
      <c r="I7" s="1777"/>
      <c r="J7" s="1777"/>
      <c r="K7" s="1777"/>
      <c r="L7" s="1777"/>
      <c r="M7" s="1777"/>
      <c r="N7" s="1777"/>
      <c r="O7" s="1777"/>
      <c r="P7" s="1777"/>
      <c r="Q7" s="1777"/>
      <c r="R7" s="1777"/>
      <c r="S7" s="1777"/>
      <c r="T7" s="1772"/>
    </row>
    <row r="8" spans="1:21" s="623" customFormat="1" ht="43.5" customHeight="1">
      <c r="A8" s="1751"/>
      <c r="B8" s="1752"/>
      <c r="C8" s="1772"/>
      <c r="D8" s="1782"/>
      <c r="E8" s="1775" t="s">
        <v>228</v>
      </c>
      <c r="F8" s="1772"/>
      <c r="G8" s="1772"/>
      <c r="H8" s="1772" t="s">
        <v>229</v>
      </c>
      <c r="I8" s="1772"/>
      <c r="J8" s="1772"/>
      <c r="K8" s="1772" t="s">
        <v>230</v>
      </c>
      <c r="L8" s="1772"/>
      <c r="M8" s="1772" t="s">
        <v>231</v>
      </c>
      <c r="N8" s="1772"/>
      <c r="O8" s="1772"/>
      <c r="P8" s="1772" t="s">
        <v>232</v>
      </c>
      <c r="Q8" s="1772" t="s">
        <v>233</v>
      </c>
      <c r="R8" s="1772" t="s">
        <v>234</v>
      </c>
      <c r="S8" s="1778" t="s">
        <v>235</v>
      </c>
      <c r="T8" s="1772"/>
      <c r="U8" s="1770" t="s">
        <v>421</v>
      </c>
    </row>
    <row r="9" spans="1:21" s="623" customFormat="1" ht="44.25" customHeight="1">
      <c r="A9" s="1779"/>
      <c r="B9" s="1780"/>
      <c r="C9" s="1772"/>
      <c r="D9" s="1783"/>
      <c r="E9" s="624" t="s">
        <v>236</v>
      </c>
      <c r="F9" s="621" t="s">
        <v>237</v>
      </c>
      <c r="G9" s="621" t="s">
        <v>422</v>
      </c>
      <c r="H9" s="621" t="s">
        <v>238</v>
      </c>
      <c r="I9" s="621" t="s">
        <v>239</v>
      </c>
      <c r="J9" s="621" t="s">
        <v>240</v>
      </c>
      <c r="K9" s="621" t="s">
        <v>237</v>
      </c>
      <c r="L9" s="621" t="s">
        <v>241</v>
      </c>
      <c r="M9" s="621" t="s">
        <v>242</v>
      </c>
      <c r="N9" s="621" t="s">
        <v>243</v>
      </c>
      <c r="O9" s="621" t="s">
        <v>423</v>
      </c>
      <c r="P9" s="1772"/>
      <c r="Q9" s="1772"/>
      <c r="R9" s="1772"/>
      <c r="S9" s="1778"/>
      <c r="T9" s="1772"/>
      <c r="U9" s="1771"/>
    </row>
    <row r="10" spans="1:21" s="626" customFormat="1" ht="15.75" customHeight="1">
      <c r="A10" s="1763" t="s">
        <v>6</v>
      </c>
      <c r="B10" s="1764"/>
      <c r="C10" s="625">
        <v>1</v>
      </c>
      <c r="D10" s="625">
        <v>2</v>
      </c>
      <c r="E10" s="625">
        <v>3</v>
      </c>
      <c r="F10" s="625">
        <v>4</v>
      </c>
      <c r="G10" s="625">
        <v>5</v>
      </c>
      <c r="H10" s="625">
        <v>6</v>
      </c>
      <c r="I10" s="625">
        <v>7</v>
      </c>
      <c r="J10" s="625">
        <v>8</v>
      </c>
      <c r="K10" s="625">
        <v>9</v>
      </c>
      <c r="L10" s="625">
        <v>10</v>
      </c>
      <c r="M10" s="625">
        <v>11</v>
      </c>
      <c r="N10" s="625">
        <v>12</v>
      </c>
      <c r="O10" s="625">
        <v>13</v>
      </c>
      <c r="P10" s="625">
        <v>14</v>
      </c>
      <c r="Q10" s="625">
        <v>15</v>
      </c>
      <c r="R10" s="625">
        <v>16</v>
      </c>
      <c r="S10" s="625">
        <v>17</v>
      </c>
      <c r="T10" s="625">
        <v>18</v>
      </c>
      <c r="U10" s="1771"/>
    </row>
    <row r="11" spans="1:21" s="626" customFormat="1" ht="15.75" customHeight="1">
      <c r="A11" s="1765" t="s">
        <v>36</v>
      </c>
      <c r="B11" s="1766"/>
      <c r="C11" s="860">
        <f>C12+C13</f>
        <v>102</v>
      </c>
      <c r="D11" s="860">
        <f aca="true" t="shared" si="0" ref="D11:T11">D12+D13</f>
        <v>93</v>
      </c>
      <c r="E11" s="860">
        <f t="shared" si="0"/>
        <v>1</v>
      </c>
      <c r="F11" s="860">
        <f t="shared" si="0"/>
        <v>5</v>
      </c>
      <c r="G11" s="860">
        <f t="shared" si="0"/>
        <v>40</v>
      </c>
      <c r="H11" s="860">
        <f t="shared" si="0"/>
        <v>0</v>
      </c>
      <c r="I11" s="860">
        <f t="shared" si="0"/>
        <v>0</v>
      </c>
      <c r="J11" s="860">
        <f t="shared" si="0"/>
        <v>6</v>
      </c>
      <c r="K11" s="860">
        <f t="shared" si="0"/>
        <v>2</v>
      </c>
      <c r="L11" s="860">
        <f t="shared" si="0"/>
        <v>18</v>
      </c>
      <c r="M11" s="860">
        <f t="shared" si="0"/>
        <v>0</v>
      </c>
      <c r="N11" s="860">
        <f t="shared" si="0"/>
        <v>0</v>
      </c>
      <c r="O11" s="860">
        <f t="shared" si="0"/>
        <v>7</v>
      </c>
      <c r="P11" s="860">
        <f t="shared" si="0"/>
        <v>4</v>
      </c>
      <c r="Q11" s="860">
        <f t="shared" si="0"/>
        <v>9</v>
      </c>
      <c r="R11" s="860">
        <f t="shared" si="0"/>
        <v>0</v>
      </c>
      <c r="S11" s="860">
        <f t="shared" si="0"/>
        <v>1</v>
      </c>
      <c r="T11" s="860">
        <f t="shared" si="0"/>
        <v>9</v>
      </c>
      <c r="U11" s="627">
        <v>-25</v>
      </c>
    </row>
    <row r="12" spans="1:21" s="626" customFormat="1" ht="15.75" customHeight="1">
      <c r="A12" s="854" t="s">
        <v>0</v>
      </c>
      <c r="B12" s="855" t="s">
        <v>97</v>
      </c>
      <c r="C12" s="860">
        <f>D12+T12</f>
        <v>25</v>
      </c>
      <c r="D12" s="860">
        <f>SUM(E12:S12)</f>
        <v>23</v>
      </c>
      <c r="E12" s="875">
        <v>1</v>
      </c>
      <c r="F12" s="875">
        <v>3</v>
      </c>
      <c r="G12" s="875">
        <v>7</v>
      </c>
      <c r="H12" s="875"/>
      <c r="I12" s="875"/>
      <c r="J12" s="875"/>
      <c r="K12" s="875">
        <v>1</v>
      </c>
      <c r="L12" s="1001">
        <v>6</v>
      </c>
      <c r="M12" s="1001"/>
      <c r="N12" s="1001"/>
      <c r="O12" s="1001">
        <v>1</v>
      </c>
      <c r="P12" s="1001">
        <v>2</v>
      </c>
      <c r="Q12" s="1001">
        <v>2</v>
      </c>
      <c r="R12" s="1001"/>
      <c r="S12" s="1001"/>
      <c r="T12" s="1001">
        <v>2</v>
      </c>
      <c r="U12" s="627">
        <v>-4</v>
      </c>
    </row>
    <row r="13" spans="1:21" s="626" customFormat="1" ht="15.75" customHeight="1">
      <c r="A13" s="856" t="s">
        <v>1</v>
      </c>
      <c r="B13" s="855" t="s">
        <v>18</v>
      </c>
      <c r="C13" s="860">
        <f aca="true" t="shared" si="1" ref="C13:T13">SUM(C14:C20)</f>
        <v>77</v>
      </c>
      <c r="D13" s="860">
        <f t="shared" si="1"/>
        <v>70</v>
      </c>
      <c r="E13" s="860">
        <f t="shared" si="1"/>
        <v>0</v>
      </c>
      <c r="F13" s="860">
        <f t="shared" si="1"/>
        <v>2</v>
      </c>
      <c r="G13" s="860">
        <f t="shared" si="1"/>
        <v>33</v>
      </c>
      <c r="H13" s="860">
        <f t="shared" si="1"/>
        <v>0</v>
      </c>
      <c r="I13" s="860">
        <f t="shared" si="1"/>
        <v>0</v>
      </c>
      <c r="J13" s="860">
        <f t="shared" si="1"/>
        <v>6</v>
      </c>
      <c r="K13" s="860">
        <f t="shared" si="1"/>
        <v>1</v>
      </c>
      <c r="L13" s="860">
        <f t="shared" si="1"/>
        <v>12</v>
      </c>
      <c r="M13" s="860">
        <f t="shared" si="1"/>
        <v>0</v>
      </c>
      <c r="N13" s="860">
        <f t="shared" si="1"/>
        <v>0</v>
      </c>
      <c r="O13" s="860">
        <f t="shared" si="1"/>
        <v>6</v>
      </c>
      <c r="P13" s="860">
        <f t="shared" si="1"/>
        <v>2</v>
      </c>
      <c r="Q13" s="860">
        <f t="shared" si="1"/>
        <v>7</v>
      </c>
      <c r="R13" s="860">
        <f t="shared" si="1"/>
        <v>0</v>
      </c>
      <c r="S13" s="860">
        <f t="shared" si="1"/>
        <v>1</v>
      </c>
      <c r="T13" s="860">
        <f t="shared" si="1"/>
        <v>7</v>
      </c>
      <c r="U13" s="627">
        <v>-21</v>
      </c>
    </row>
    <row r="14" spans="1:21" s="626" customFormat="1" ht="15.75" customHeight="1">
      <c r="A14" s="883" t="s">
        <v>51</v>
      </c>
      <c r="B14" s="858" t="s">
        <v>713</v>
      </c>
      <c r="C14" s="860">
        <f aca="true" t="shared" si="2" ref="C14:C20">D14+T14</f>
        <v>15</v>
      </c>
      <c r="D14" s="860">
        <f aca="true" t="shared" si="3" ref="D14:D20">SUM(E14:S14)</f>
        <v>12</v>
      </c>
      <c r="E14" s="875"/>
      <c r="F14" s="875"/>
      <c r="G14" s="1001">
        <v>7</v>
      </c>
      <c r="H14" s="1001"/>
      <c r="I14" s="1001"/>
      <c r="J14" s="1001">
        <v>1</v>
      </c>
      <c r="K14" s="1001">
        <v>1</v>
      </c>
      <c r="L14" s="1001">
        <v>2</v>
      </c>
      <c r="M14" s="1001"/>
      <c r="N14" s="1001"/>
      <c r="O14" s="1001">
        <v>0</v>
      </c>
      <c r="P14" s="1001"/>
      <c r="Q14" s="1001">
        <v>1</v>
      </c>
      <c r="R14" s="1001"/>
      <c r="S14" s="1001"/>
      <c r="T14" s="1001">
        <v>3</v>
      </c>
      <c r="U14" s="627">
        <v>6</v>
      </c>
    </row>
    <row r="15" spans="1:21" s="626" customFormat="1" ht="15.75" customHeight="1">
      <c r="A15" s="883" t="s">
        <v>52</v>
      </c>
      <c r="B15" s="858" t="s">
        <v>720</v>
      </c>
      <c r="C15" s="860">
        <f t="shared" si="2"/>
        <v>11</v>
      </c>
      <c r="D15" s="860">
        <f t="shared" si="3"/>
        <v>11</v>
      </c>
      <c r="E15" s="875"/>
      <c r="F15" s="875"/>
      <c r="G15" s="1001">
        <v>4</v>
      </c>
      <c r="H15" s="1001"/>
      <c r="I15" s="1001"/>
      <c r="J15" s="1001">
        <v>1</v>
      </c>
      <c r="K15" s="1001"/>
      <c r="L15" s="1001">
        <v>1</v>
      </c>
      <c r="M15" s="1001"/>
      <c r="N15" s="1001"/>
      <c r="O15" s="1001">
        <v>3</v>
      </c>
      <c r="P15" s="1001">
        <v>1</v>
      </c>
      <c r="Q15" s="1001">
        <v>1</v>
      </c>
      <c r="R15" s="1001"/>
      <c r="S15" s="1001"/>
      <c r="T15" s="1001"/>
      <c r="U15" s="627">
        <v>3</v>
      </c>
    </row>
    <row r="16" spans="1:21" s="626" customFormat="1" ht="15.75" customHeight="1">
      <c r="A16" s="883" t="s">
        <v>57</v>
      </c>
      <c r="B16" s="858" t="s">
        <v>714</v>
      </c>
      <c r="C16" s="860">
        <f t="shared" si="2"/>
        <v>9</v>
      </c>
      <c r="D16" s="860">
        <f t="shared" si="3"/>
        <v>9</v>
      </c>
      <c r="E16" s="875"/>
      <c r="F16" s="875"/>
      <c r="G16" s="1001">
        <v>4</v>
      </c>
      <c r="H16" s="1001"/>
      <c r="I16" s="1001"/>
      <c r="J16" s="1001">
        <v>1</v>
      </c>
      <c r="K16" s="1001"/>
      <c r="L16" s="1001">
        <v>3</v>
      </c>
      <c r="M16" s="1001"/>
      <c r="N16" s="1001"/>
      <c r="O16" s="1001"/>
      <c r="P16" s="1001"/>
      <c r="Q16" s="1001">
        <v>1</v>
      </c>
      <c r="R16" s="1001"/>
      <c r="S16" s="1001"/>
      <c r="T16" s="1001"/>
      <c r="U16" s="627">
        <v>-4</v>
      </c>
    </row>
    <row r="17" spans="1:21" s="626" customFormat="1" ht="15.75" customHeight="1">
      <c r="A17" s="883" t="s">
        <v>72</v>
      </c>
      <c r="B17" s="858" t="s">
        <v>739</v>
      </c>
      <c r="C17" s="860">
        <f t="shared" si="2"/>
        <v>11</v>
      </c>
      <c r="D17" s="860">
        <f t="shared" si="3"/>
        <v>11</v>
      </c>
      <c r="E17" s="875"/>
      <c r="F17" s="875">
        <f>1</f>
        <v>1</v>
      </c>
      <c r="G17" s="1001">
        <v>5</v>
      </c>
      <c r="H17" s="1001"/>
      <c r="I17" s="1001"/>
      <c r="J17" s="1001">
        <v>1</v>
      </c>
      <c r="K17" s="1001"/>
      <c r="L17" s="1001">
        <v>1</v>
      </c>
      <c r="M17" s="1001"/>
      <c r="N17" s="1001"/>
      <c r="O17" s="1001">
        <v>1</v>
      </c>
      <c r="P17" s="1001"/>
      <c r="Q17" s="1001">
        <v>1</v>
      </c>
      <c r="R17" s="1001"/>
      <c r="S17" s="1001">
        <v>1</v>
      </c>
      <c r="T17" s="1001"/>
      <c r="U17" s="627">
        <v>5</v>
      </c>
    </row>
    <row r="18" spans="1:21" s="626" customFormat="1" ht="17.25" customHeight="1">
      <c r="A18" s="883" t="s">
        <v>73</v>
      </c>
      <c r="B18" s="858" t="s">
        <v>716</v>
      </c>
      <c r="C18" s="860">
        <f t="shared" si="2"/>
        <v>11</v>
      </c>
      <c r="D18" s="860">
        <f t="shared" si="3"/>
        <v>10</v>
      </c>
      <c r="E18" s="875"/>
      <c r="F18" s="875"/>
      <c r="G18" s="1001">
        <v>5</v>
      </c>
      <c r="H18" s="1001"/>
      <c r="I18" s="1001"/>
      <c r="J18" s="1001">
        <v>1</v>
      </c>
      <c r="K18" s="1001"/>
      <c r="L18" s="1001">
        <v>1</v>
      </c>
      <c r="M18" s="1001"/>
      <c r="N18" s="1001"/>
      <c r="O18" s="1001">
        <v>1</v>
      </c>
      <c r="P18" s="1001">
        <v>1</v>
      </c>
      <c r="Q18" s="1001">
        <v>1</v>
      </c>
      <c r="R18" s="1001"/>
      <c r="S18" s="1001"/>
      <c r="T18" s="1001">
        <v>1</v>
      </c>
      <c r="U18" s="627">
        <v>3</v>
      </c>
    </row>
    <row r="19" spans="1:21" s="626" customFormat="1" ht="15.75" customHeight="1">
      <c r="A19" s="883" t="s">
        <v>74</v>
      </c>
      <c r="B19" s="858" t="s">
        <v>722</v>
      </c>
      <c r="C19" s="860">
        <f t="shared" si="2"/>
        <v>9</v>
      </c>
      <c r="D19" s="860">
        <f t="shared" si="3"/>
        <v>8</v>
      </c>
      <c r="E19" s="875"/>
      <c r="F19" s="875"/>
      <c r="G19" s="1001">
        <v>5</v>
      </c>
      <c r="H19" s="1001"/>
      <c r="I19" s="1001"/>
      <c r="J19" s="1001">
        <v>1</v>
      </c>
      <c r="K19" s="1001"/>
      <c r="L19" s="1001">
        <v>1</v>
      </c>
      <c r="M19" s="1001"/>
      <c r="N19" s="1001"/>
      <c r="O19" s="1001"/>
      <c r="P19" s="1001"/>
      <c r="Q19" s="1001">
        <v>1</v>
      </c>
      <c r="R19" s="1001"/>
      <c r="S19" s="1001"/>
      <c r="T19" s="1001">
        <v>1</v>
      </c>
      <c r="U19" s="627">
        <v>0</v>
      </c>
    </row>
    <row r="20" spans="1:21" s="626" customFormat="1" ht="15.75" customHeight="1">
      <c r="A20" s="883" t="s">
        <v>75</v>
      </c>
      <c r="B20" s="858" t="s">
        <v>719</v>
      </c>
      <c r="C20" s="860">
        <f t="shared" si="2"/>
        <v>11</v>
      </c>
      <c r="D20" s="860">
        <f t="shared" si="3"/>
        <v>9</v>
      </c>
      <c r="E20" s="875"/>
      <c r="F20" s="875">
        <v>1</v>
      </c>
      <c r="G20" s="1001">
        <v>3</v>
      </c>
      <c r="H20" s="1001"/>
      <c r="I20" s="1001"/>
      <c r="J20" s="1001"/>
      <c r="K20" s="1001"/>
      <c r="L20" s="1001">
        <v>3</v>
      </c>
      <c r="M20" s="1001"/>
      <c r="N20" s="1001"/>
      <c r="O20" s="1001">
        <v>1</v>
      </c>
      <c r="P20" s="1001"/>
      <c r="Q20" s="1001">
        <v>1</v>
      </c>
      <c r="R20" s="1001"/>
      <c r="S20" s="1001"/>
      <c r="T20" s="1001">
        <v>2</v>
      </c>
      <c r="U20" s="627">
        <v>2</v>
      </c>
    </row>
    <row r="21" ht="6" customHeight="1"/>
    <row r="22" spans="1:20" s="552" customFormat="1" ht="15.75" customHeight="1">
      <c r="A22" s="628"/>
      <c r="B22" s="1768"/>
      <c r="C22" s="1768"/>
      <c r="D22" s="1768"/>
      <c r="E22" s="1768"/>
      <c r="F22" s="570"/>
      <c r="G22" s="570"/>
      <c r="H22" s="570"/>
      <c r="I22" s="570"/>
      <c r="J22" s="570"/>
      <c r="K22" s="570" t="s">
        <v>244</v>
      </c>
      <c r="L22" s="571"/>
      <c r="M22" s="1769" t="str">
        <f>'Thong tin'!B8</f>
        <v>Bạc Liêu, ngày 05 tháng 06 năm 2018</v>
      </c>
      <c r="N22" s="1769"/>
      <c r="O22" s="1769"/>
      <c r="P22" s="1769"/>
      <c r="Q22" s="1769"/>
      <c r="R22" s="1769"/>
      <c r="S22" s="1769"/>
      <c r="T22" s="1769"/>
    </row>
    <row r="23" spans="1:20" s="552" customFormat="1" ht="18.75" customHeight="1">
      <c r="A23" s="628"/>
      <c r="B23" s="1767" t="s">
        <v>245</v>
      </c>
      <c r="C23" s="1767"/>
      <c r="D23" s="1767"/>
      <c r="E23" s="629"/>
      <c r="F23" s="572"/>
      <c r="G23" s="572"/>
      <c r="H23" s="572"/>
      <c r="I23" s="572"/>
      <c r="J23" s="572"/>
      <c r="K23" s="572"/>
      <c r="L23" s="571"/>
      <c r="M23" s="1717" t="str">
        <f>'Thong tin'!B7</f>
        <v>PHÓ CỤC TRƯỞNG</v>
      </c>
      <c r="N23" s="1717"/>
      <c r="O23" s="1717"/>
      <c r="P23" s="1717"/>
      <c r="Q23" s="1717"/>
      <c r="R23" s="1717"/>
      <c r="S23" s="1717"/>
      <c r="T23" s="1717"/>
    </row>
    <row r="24" spans="1:20" s="552" customFormat="1" ht="18.75">
      <c r="A24" s="573"/>
      <c r="B24" s="1740"/>
      <c r="C24" s="1740"/>
      <c r="D24" s="1740"/>
      <c r="E24" s="575"/>
      <c r="F24" s="575"/>
      <c r="G24" s="575"/>
      <c r="H24" s="575"/>
      <c r="I24" s="575"/>
      <c r="J24" s="575"/>
      <c r="K24" s="575"/>
      <c r="L24" s="575"/>
      <c r="M24" s="1717"/>
      <c r="N24" s="1717"/>
      <c r="O24" s="1717"/>
      <c r="P24" s="1717"/>
      <c r="Q24" s="1717"/>
      <c r="R24" s="1717"/>
      <c r="S24" s="1717"/>
      <c r="T24" s="1717"/>
    </row>
    <row r="25" spans="1:20" s="552" customFormat="1" ht="18.75">
      <c r="A25" s="573"/>
      <c r="B25" s="575"/>
      <c r="C25" s="575"/>
      <c r="D25" s="575"/>
      <c r="E25" s="575"/>
      <c r="F25" s="575"/>
      <c r="G25" s="575"/>
      <c r="H25" s="575"/>
      <c r="I25" s="575"/>
      <c r="J25" s="575"/>
      <c r="K25" s="575"/>
      <c r="L25" s="575"/>
      <c r="M25" s="700"/>
      <c r="N25" s="700"/>
      <c r="O25" s="700"/>
      <c r="P25" s="700"/>
      <c r="Q25" s="698"/>
      <c r="R25" s="698"/>
      <c r="S25" s="698"/>
      <c r="T25" s="698"/>
    </row>
    <row r="26" spans="2:20" ht="18.75">
      <c r="B26" s="575"/>
      <c r="C26" s="575"/>
      <c r="D26" s="575"/>
      <c r="E26" s="575"/>
      <c r="F26" s="575"/>
      <c r="G26" s="575"/>
      <c r="H26" s="575"/>
      <c r="I26" s="575"/>
      <c r="J26" s="575"/>
      <c r="K26" s="575"/>
      <c r="L26" s="575"/>
      <c r="M26" s="700"/>
      <c r="N26" s="700"/>
      <c r="O26" s="700"/>
      <c r="P26" s="700"/>
      <c r="Q26" s="700"/>
      <c r="R26" s="700"/>
      <c r="S26" s="700"/>
      <c r="T26" s="700"/>
    </row>
    <row r="27" spans="2:21" ht="18.75">
      <c r="B27" s="1697" t="str">
        <f>'Thong tin'!B5</f>
        <v>Nguyễn Thị Loan Thảo</v>
      </c>
      <c r="C27" s="1697"/>
      <c r="D27" s="1697"/>
      <c r="E27" s="614"/>
      <c r="F27" s="614"/>
      <c r="G27" s="614"/>
      <c r="H27" s="614"/>
      <c r="I27" s="571"/>
      <c r="J27" s="571"/>
      <c r="K27" s="571"/>
      <c r="L27" s="571"/>
      <c r="M27" s="1640" t="str">
        <f>'Thong tin'!B6</f>
        <v>Nguyễn Hữu Bằng</v>
      </c>
      <c r="N27" s="1640"/>
      <c r="O27" s="1640"/>
      <c r="P27" s="1640"/>
      <c r="Q27" s="1640"/>
      <c r="R27" s="1640"/>
      <c r="S27" s="1640"/>
      <c r="T27" s="1640"/>
      <c r="U27" s="545"/>
    </row>
    <row r="28" spans="2:20" ht="18.75">
      <c r="B28" s="575"/>
      <c r="C28" s="575"/>
      <c r="D28" s="575"/>
      <c r="E28" s="575"/>
      <c r="F28" s="575"/>
      <c r="G28" s="575"/>
      <c r="H28" s="575"/>
      <c r="I28" s="575"/>
      <c r="J28" s="575"/>
      <c r="K28" s="575"/>
      <c r="L28" s="575"/>
      <c r="M28" s="575"/>
      <c r="N28" s="575"/>
      <c r="O28" s="575"/>
      <c r="P28" s="575"/>
      <c r="Q28" s="575"/>
      <c r="R28" s="575"/>
      <c r="S28" s="575"/>
      <c r="T28" s="575"/>
    </row>
    <row r="29" spans="2:20" ht="18.75">
      <c r="B29" s="575"/>
      <c r="C29" s="575"/>
      <c r="D29" s="575"/>
      <c r="E29" s="575"/>
      <c r="F29" s="575"/>
      <c r="G29" s="575"/>
      <c r="H29" s="575"/>
      <c r="I29" s="575"/>
      <c r="J29" s="575"/>
      <c r="K29" s="575"/>
      <c r="L29" s="575"/>
      <c r="M29" s="575"/>
      <c r="N29" s="575"/>
      <c r="O29" s="575"/>
      <c r="P29" s="575"/>
      <c r="Q29" s="575"/>
      <c r="R29" s="575"/>
      <c r="S29" s="575"/>
      <c r="T29" s="575"/>
    </row>
  </sheetData>
  <sheetProtection/>
  <mergeCells count="33">
    <mergeCell ref="C6:C9"/>
    <mergeCell ref="P2:T2"/>
    <mergeCell ref="A3:C3"/>
    <mergeCell ref="A4:C4"/>
    <mergeCell ref="D4:N4"/>
    <mergeCell ref="D3:N3"/>
    <mergeCell ref="A1:C1"/>
    <mergeCell ref="D1:N2"/>
    <mergeCell ref="A2:C2"/>
    <mergeCell ref="E8:G8"/>
    <mergeCell ref="H8:J8"/>
    <mergeCell ref="D6:S6"/>
    <mergeCell ref="S8:S9"/>
    <mergeCell ref="A6:B9"/>
    <mergeCell ref="D7:D9"/>
    <mergeCell ref="E7:S7"/>
    <mergeCell ref="U8:U10"/>
    <mergeCell ref="K8:L8"/>
    <mergeCell ref="M8:O8"/>
    <mergeCell ref="P8:P9"/>
    <mergeCell ref="Q8:Q9"/>
    <mergeCell ref="R8:R9"/>
    <mergeCell ref="T6:T9"/>
    <mergeCell ref="A10:B10"/>
    <mergeCell ref="A11:B11"/>
    <mergeCell ref="B27:D27"/>
    <mergeCell ref="M27:T27"/>
    <mergeCell ref="B23:D23"/>
    <mergeCell ref="M23:T23"/>
    <mergeCell ref="B24:D24"/>
    <mergeCell ref="M24:T24"/>
    <mergeCell ref="B22:E22"/>
    <mergeCell ref="M22:T22"/>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1219" t="s">
        <v>27</v>
      </c>
      <c r="B1" s="1219"/>
      <c r="C1" s="106"/>
      <c r="D1" s="1222" t="s">
        <v>453</v>
      </c>
      <c r="E1" s="1222"/>
      <c r="F1" s="1222"/>
      <c r="G1" s="1222"/>
      <c r="H1" s="1222"/>
      <c r="I1" s="1222"/>
      <c r="J1" s="1222"/>
      <c r="K1" s="1222"/>
      <c r="L1" s="1222"/>
      <c r="M1" s="1193" t="s">
        <v>394</v>
      </c>
      <c r="N1" s="1194"/>
      <c r="O1" s="1194"/>
      <c r="P1" s="1194"/>
    </row>
    <row r="2" spans="1:16" s="50" customFormat="1" ht="34.5" customHeight="1">
      <c r="A2" s="1221" t="s">
        <v>395</v>
      </c>
      <c r="B2" s="1221"/>
      <c r="C2" s="1221"/>
      <c r="D2" s="1222"/>
      <c r="E2" s="1222"/>
      <c r="F2" s="1222"/>
      <c r="G2" s="1222"/>
      <c r="H2" s="1222"/>
      <c r="I2" s="1222"/>
      <c r="J2" s="1222"/>
      <c r="K2" s="1222"/>
      <c r="L2" s="1222"/>
      <c r="M2" s="1195" t="s">
        <v>454</v>
      </c>
      <c r="N2" s="1196"/>
      <c r="O2" s="1196"/>
      <c r="P2" s="1196"/>
    </row>
    <row r="3" spans="1:16" s="50" customFormat="1" ht="19.5" customHeight="1">
      <c r="A3" s="1220" t="s">
        <v>396</v>
      </c>
      <c r="B3" s="1220"/>
      <c r="C3" s="1220"/>
      <c r="D3" s="1222"/>
      <c r="E3" s="1222"/>
      <c r="F3" s="1222"/>
      <c r="G3" s="1222"/>
      <c r="H3" s="1222"/>
      <c r="I3" s="1222"/>
      <c r="J3" s="1222"/>
      <c r="K3" s="1222"/>
      <c r="L3" s="1222"/>
      <c r="M3" s="1195" t="s">
        <v>397</v>
      </c>
      <c r="N3" s="1196"/>
      <c r="O3" s="1196"/>
      <c r="P3" s="1196"/>
    </row>
    <row r="4" spans="1:16" s="111" customFormat="1" ht="18.75" customHeight="1">
      <c r="A4" s="107"/>
      <c r="B4" s="107"/>
      <c r="C4" s="108"/>
      <c r="D4" s="1161"/>
      <c r="E4" s="1161"/>
      <c r="F4" s="1161"/>
      <c r="G4" s="1161"/>
      <c r="H4" s="1161"/>
      <c r="I4" s="1161"/>
      <c r="J4" s="1161"/>
      <c r="K4" s="1161"/>
      <c r="L4" s="1161"/>
      <c r="M4" s="109" t="s">
        <v>398</v>
      </c>
      <c r="N4" s="110"/>
      <c r="O4" s="110"/>
      <c r="P4" s="110"/>
    </row>
    <row r="5" spans="1:16" ht="49.5" customHeight="1">
      <c r="A5" s="1208" t="s">
        <v>71</v>
      </c>
      <c r="B5" s="1209"/>
      <c r="C5" s="1214" t="s">
        <v>99</v>
      </c>
      <c r="D5" s="1199"/>
      <c r="E5" s="1199"/>
      <c r="F5" s="1199"/>
      <c r="G5" s="1199"/>
      <c r="H5" s="1199"/>
      <c r="I5" s="1199"/>
      <c r="J5" s="1199"/>
      <c r="K5" s="1197" t="s">
        <v>98</v>
      </c>
      <c r="L5" s="1197"/>
      <c r="M5" s="1197"/>
      <c r="N5" s="1197"/>
      <c r="O5" s="1197"/>
      <c r="P5" s="1197"/>
    </row>
    <row r="6" spans="1:16" ht="20.25" customHeight="1">
      <c r="A6" s="1210"/>
      <c r="B6" s="1211"/>
      <c r="C6" s="1214" t="s">
        <v>3</v>
      </c>
      <c r="D6" s="1199"/>
      <c r="E6" s="1199"/>
      <c r="F6" s="1200"/>
      <c r="G6" s="1197" t="s">
        <v>10</v>
      </c>
      <c r="H6" s="1197"/>
      <c r="I6" s="1197"/>
      <c r="J6" s="1197"/>
      <c r="K6" s="1198" t="s">
        <v>3</v>
      </c>
      <c r="L6" s="1198"/>
      <c r="M6" s="1198"/>
      <c r="N6" s="1203" t="s">
        <v>10</v>
      </c>
      <c r="O6" s="1203"/>
      <c r="P6" s="1203"/>
    </row>
    <row r="7" spans="1:16" ht="52.5" customHeight="1">
      <c r="A7" s="1210"/>
      <c r="B7" s="1211"/>
      <c r="C7" s="1215" t="s">
        <v>399</v>
      </c>
      <c r="D7" s="1199" t="s">
        <v>95</v>
      </c>
      <c r="E7" s="1199"/>
      <c r="F7" s="1200"/>
      <c r="G7" s="1197" t="s">
        <v>400</v>
      </c>
      <c r="H7" s="1197" t="s">
        <v>95</v>
      </c>
      <c r="I7" s="1197"/>
      <c r="J7" s="1197"/>
      <c r="K7" s="1197" t="s">
        <v>38</v>
      </c>
      <c r="L7" s="1197" t="s">
        <v>96</v>
      </c>
      <c r="M7" s="1197"/>
      <c r="N7" s="1197" t="s">
        <v>79</v>
      </c>
      <c r="O7" s="1197" t="s">
        <v>96</v>
      </c>
      <c r="P7" s="1197"/>
    </row>
    <row r="8" spans="1:16" ht="15.75" customHeight="1">
      <c r="A8" s="1210"/>
      <c r="B8" s="1211"/>
      <c r="C8" s="1215"/>
      <c r="D8" s="1197" t="s">
        <v>43</v>
      </c>
      <c r="E8" s="1197" t="s">
        <v>44</v>
      </c>
      <c r="F8" s="1197" t="s">
        <v>47</v>
      </c>
      <c r="G8" s="1197"/>
      <c r="H8" s="1197" t="s">
        <v>43</v>
      </c>
      <c r="I8" s="1197" t="s">
        <v>44</v>
      </c>
      <c r="J8" s="1197" t="s">
        <v>47</v>
      </c>
      <c r="K8" s="1197"/>
      <c r="L8" s="1197" t="s">
        <v>15</v>
      </c>
      <c r="M8" s="1197" t="s">
        <v>14</v>
      </c>
      <c r="N8" s="1197"/>
      <c r="O8" s="1197" t="s">
        <v>15</v>
      </c>
      <c r="P8" s="1197" t="s">
        <v>14</v>
      </c>
    </row>
    <row r="9" spans="1:16" ht="44.25" customHeight="1">
      <c r="A9" s="1212"/>
      <c r="B9" s="1213"/>
      <c r="C9" s="1216"/>
      <c r="D9" s="1197"/>
      <c r="E9" s="1197"/>
      <c r="F9" s="1197"/>
      <c r="G9" s="1197"/>
      <c r="H9" s="1197"/>
      <c r="I9" s="1197"/>
      <c r="J9" s="1197"/>
      <c r="K9" s="1197"/>
      <c r="L9" s="1197"/>
      <c r="M9" s="1197"/>
      <c r="N9" s="1197"/>
      <c r="O9" s="1197"/>
      <c r="P9" s="1197"/>
    </row>
    <row r="10" spans="1:16" ht="15" customHeight="1">
      <c r="A10" s="1206" t="s">
        <v>6</v>
      </c>
      <c r="B10" s="1207"/>
      <c r="C10" s="113">
        <v>1</v>
      </c>
      <c r="D10" s="113" t="s">
        <v>52</v>
      </c>
      <c r="E10" s="113" t="s">
        <v>57</v>
      </c>
      <c r="F10" s="113" t="s">
        <v>72</v>
      </c>
      <c r="G10" s="113" t="s">
        <v>73</v>
      </c>
      <c r="H10" s="113" t="s">
        <v>74</v>
      </c>
      <c r="I10" s="113" t="s">
        <v>75</v>
      </c>
      <c r="J10" s="113" t="s">
        <v>76</v>
      </c>
      <c r="K10" s="113" t="s">
        <v>77</v>
      </c>
      <c r="L10" s="113" t="s">
        <v>100</v>
      </c>
      <c r="M10" s="113" t="s">
        <v>101</v>
      </c>
      <c r="N10" s="113" t="s">
        <v>102</v>
      </c>
      <c r="O10" s="113" t="s">
        <v>103</v>
      </c>
      <c r="P10" s="113" t="s">
        <v>104</v>
      </c>
    </row>
    <row r="11" spans="1:16" ht="15" customHeight="1">
      <c r="A11" s="1217" t="s">
        <v>401</v>
      </c>
      <c r="B11" s="1218"/>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1201" t="s">
        <v>402</v>
      </c>
      <c r="B12" s="1202"/>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1204" t="s">
        <v>40</v>
      </c>
      <c r="B13" s="1205"/>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370</v>
      </c>
    </row>
    <row r="14" spans="1:37" ht="15" customHeight="1">
      <c r="A14" s="117" t="s">
        <v>0</v>
      </c>
      <c r="B14" s="118" t="s">
        <v>97</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18</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51</v>
      </c>
      <c r="B16" s="125" t="s">
        <v>371</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52</v>
      </c>
      <c r="B17" s="127" t="s">
        <v>403</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373</v>
      </c>
    </row>
    <row r="18" spans="1:16" s="50" customFormat="1" ht="15" customHeight="1">
      <c r="A18" s="124" t="s">
        <v>57</v>
      </c>
      <c r="B18" s="125" t="s">
        <v>374</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72</v>
      </c>
      <c r="B19" s="125" t="s">
        <v>375</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73</v>
      </c>
      <c r="B20" s="125" t="s">
        <v>376</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74</v>
      </c>
      <c r="B21" s="125" t="s">
        <v>377</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378</v>
      </c>
      <c r="AK21" s="50" t="s">
        <v>379</v>
      </c>
      <c r="AL21" s="50" t="s">
        <v>380</v>
      </c>
      <c r="AM21" s="121" t="s">
        <v>381</v>
      </c>
    </row>
    <row r="22" spans="1:39" s="50" customFormat="1" ht="15" customHeight="1">
      <c r="A22" s="124" t="s">
        <v>75</v>
      </c>
      <c r="B22" s="125" t="s">
        <v>382</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383</v>
      </c>
    </row>
    <row r="23" spans="1:16" s="50" customFormat="1" ht="15" customHeight="1">
      <c r="A23" s="124" t="s">
        <v>76</v>
      </c>
      <c r="B23" s="125" t="s">
        <v>384</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77</v>
      </c>
      <c r="B24" s="125" t="s">
        <v>385</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378</v>
      </c>
    </row>
    <row r="25" spans="1:36" s="50" customFormat="1" ht="15" customHeight="1">
      <c r="A25" s="124" t="s">
        <v>100</v>
      </c>
      <c r="B25" s="125" t="s">
        <v>386</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387</v>
      </c>
    </row>
    <row r="26" spans="1:44" s="50" customFormat="1" ht="15" customHeight="1">
      <c r="A26" s="124" t="s">
        <v>101</v>
      </c>
      <c r="B26" s="125" t="s">
        <v>388</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1189" t="s">
        <v>455</v>
      </c>
      <c r="C28" s="1190"/>
      <c r="D28" s="1190"/>
      <c r="E28" s="1190"/>
      <c r="F28" s="131"/>
      <c r="G28" s="131"/>
      <c r="H28" s="131"/>
      <c r="I28" s="131"/>
      <c r="J28" s="131"/>
      <c r="K28" s="1184" t="s">
        <v>456</v>
      </c>
      <c r="L28" s="1184"/>
      <c r="M28" s="1184"/>
      <c r="N28" s="1184"/>
      <c r="O28" s="1184"/>
      <c r="P28" s="1184"/>
      <c r="AG28" s="81" t="s">
        <v>390</v>
      </c>
      <c r="AI28" s="121">
        <f>82/88</f>
        <v>0.9318181818181818</v>
      </c>
    </row>
    <row r="29" spans="2:16" ht="16.5">
      <c r="B29" s="1190"/>
      <c r="C29" s="1190"/>
      <c r="D29" s="1190"/>
      <c r="E29" s="1190"/>
      <c r="F29" s="131"/>
      <c r="G29" s="131"/>
      <c r="H29" s="131"/>
      <c r="I29" s="131"/>
      <c r="J29" s="131"/>
      <c r="K29" s="1184"/>
      <c r="L29" s="1184"/>
      <c r="M29" s="1184"/>
      <c r="N29" s="1184"/>
      <c r="O29" s="1184"/>
      <c r="P29" s="1184"/>
    </row>
    <row r="30" spans="2:16" ht="21" customHeight="1">
      <c r="B30" s="1190"/>
      <c r="C30" s="1190"/>
      <c r="D30" s="1190"/>
      <c r="E30" s="1190"/>
      <c r="F30" s="131"/>
      <c r="G30" s="131"/>
      <c r="H30" s="131"/>
      <c r="I30" s="131"/>
      <c r="J30" s="131"/>
      <c r="K30" s="1184"/>
      <c r="L30" s="1184"/>
      <c r="M30" s="1184"/>
      <c r="N30" s="1184"/>
      <c r="O30" s="1184"/>
      <c r="P30" s="1184"/>
    </row>
    <row r="32" spans="2:16" ht="16.5" customHeight="1">
      <c r="B32" s="1192" t="s">
        <v>393</v>
      </c>
      <c r="C32" s="1192"/>
      <c r="D32" s="1192"/>
      <c r="E32" s="132"/>
      <c r="F32" s="132"/>
      <c r="G32" s="132"/>
      <c r="H32" s="132"/>
      <c r="I32" s="132"/>
      <c r="J32" s="132"/>
      <c r="K32" s="1191" t="s">
        <v>457</v>
      </c>
      <c r="L32" s="1191"/>
      <c r="M32" s="1191"/>
      <c r="N32" s="1191"/>
      <c r="O32" s="1191"/>
      <c r="P32" s="1191"/>
    </row>
    <row r="33" ht="12.75" customHeight="1"/>
    <row r="34" spans="2:5" ht="15.75">
      <c r="B34" s="133"/>
      <c r="C34" s="133"/>
      <c r="D34" s="133"/>
      <c r="E34" s="133"/>
    </row>
    <row r="35" ht="15.75" hidden="1"/>
    <row r="36" spans="2:16" ht="15.75">
      <c r="B36" s="1187" t="s">
        <v>346</v>
      </c>
      <c r="C36" s="1187"/>
      <c r="D36" s="1187"/>
      <c r="E36" s="1187"/>
      <c r="F36" s="134"/>
      <c r="G36" s="134"/>
      <c r="H36" s="134"/>
      <c r="I36" s="134"/>
      <c r="K36" s="1188" t="s">
        <v>347</v>
      </c>
      <c r="L36" s="1188"/>
      <c r="M36" s="1188"/>
      <c r="N36" s="1188"/>
      <c r="O36" s="1188"/>
      <c r="P36" s="1188"/>
    </row>
    <row r="39" ht="15.75">
      <c r="A39" s="136" t="s">
        <v>48</v>
      </c>
    </row>
    <row r="40" spans="1:6" ht="15.75">
      <c r="A40" s="137"/>
      <c r="B40" s="138" t="s">
        <v>58</v>
      </c>
      <c r="C40" s="138"/>
      <c r="D40" s="138"/>
      <c r="E40" s="138"/>
      <c r="F40" s="138"/>
    </row>
    <row r="41" spans="1:14" ht="15.75" customHeight="1">
      <c r="A41" s="139" t="s">
        <v>26</v>
      </c>
      <c r="B41" s="1186" t="s">
        <v>62</v>
      </c>
      <c r="C41" s="1186"/>
      <c r="D41" s="1186"/>
      <c r="E41" s="1186"/>
      <c r="F41" s="1186"/>
      <c r="G41" s="139"/>
      <c r="H41" s="139"/>
      <c r="I41" s="139"/>
      <c r="J41" s="139"/>
      <c r="K41" s="139"/>
      <c r="L41" s="139"/>
      <c r="M41" s="139"/>
      <c r="N41" s="139"/>
    </row>
    <row r="42" spans="1:14" ht="15" customHeight="1">
      <c r="A42" s="139"/>
      <c r="B42" s="1185" t="s">
        <v>65</v>
      </c>
      <c r="C42" s="1185"/>
      <c r="D42" s="1185"/>
      <c r="E42" s="1185"/>
      <c r="F42" s="1185"/>
      <c r="G42" s="1185"/>
      <c r="H42" s="140"/>
      <c r="I42" s="140"/>
      <c r="J42" s="140"/>
      <c r="K42" s="139"/>
      <c r="L42" s="139"/>
      <c r="M42" s="139"/>
      <c r="N42" s="139"/>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AM33"/>
  <sheetViews>
    <sheetView showZeros="0" zoomScalePageLayoutView="0" workbookViewId="0" topLeftCell="A4">
      <selection activeCell="Q19" sqref="Q19"/>
    </sheetView>
  </sheetViews>
  <sheetFormatPr defaultColWidth="9.00390625" defaultRowHeight="15.75"/>
  <cols>
    <col min="1" max="1" width="3.75390625" style="588" customWidth="1"/>
    <col min="2" max="2" width="17.25390625" style="588" customWidth="1"/>
    <col min="3" max="3" width="9.625" style="588" customWidth="1"/>
    <col min="4" max="5" width="5.625" style="588" customWidth="1"/>
    <col min="6" max="7" width="6.25390625" style="588" customWidth="1"/>
    <col min="8" max="8" width="5.625" style="588" customWidth="1"/>
    <col min="9" max="9" width="6.00390625" style="588" customWidth="1"/>
    <col min="10" max="10" width="6.125" style="588" customWidth="1"/>
    <col min="11" max="12" width="5.625" style="588" customWidth="1"/>
    <col min="13" max="13" width="6.125" style="588" customWidth="1"/>
    <col min="14" max="15" width="6.25390625" style="588" customWidth="1"/>
    <col min="16" max="18" width="5.625" style="588" customWidth="1"/>
    <col min="19" max="19" width="5.875" style="588" customWidth="1"/>
    <col min="20" max="20" width="5.625" style="588" customWidth="1"/>
    <col min="21" max="28" width="9.00390625" style="588" customWidth="1"/>
    <col min="29" max="29" width="8.375" style="588" customWidth="1"/>
    <col min="30" max="30" width="9.00390625" style="588" customWidth="1"/>
    <col min="31" max="31" width="11.25390625" style="588" customWidth="1"/>
    <col min="32" max="32" width="13.50390625" style="588" customWidth="1"/>
    <col min="33" max="16384" width="9.00390625" style="588" customWidth="1"/>
  </cols>
  <sheetData>
    <row r="1" spans="1:20" ht="16.5">
      <c r="A1" s="1761" t="s">
        <v>250</v>
      </c>
      <c r="B1" s="1761"/>
      <c r="C1" s="1761"/>
      <c r="D1" s="631"/>
      <c r="E1" s="1815" t="s">
        <v>251</v>
      </c>
      <c r="F1" s="1815"/>
      <c r="G1" s="1815"/>
      <c r="H1" s="1815"/>
      <c r="I1" s="1815"/>
      <c r="J1" s="1815"/>
      <c r="K1" s="1815"/>
      <c r="L1" s="1815"/>
      <c r="M1" s="1815"/>
      <c r="N1" s="1815"/>
      <c r="O1" s="587"/>
      <c r="P1" s="1816" t="s">
        <v>654</v>
      </c>
      <c r="Q1" s="1756"/>
      <c r="R1" s="1756"/>
      <c r="S1" s="1756"/>
      <c r="T1" s="1756"/>
    </row>
    <row r="2" spans="1:20" ht="15.75" customHeight="1">
      <c r="A2" s="1758" t="s">
        <v>425</v>
      </c>
      <c r="B2" s="1758"/>
      <c r="C2" s="1758"/>
      <c r="D2" s="1758"/>
      <c r="E2" s="1817" t="s">
        <v>252</v>
      </c>
      <c r="F2" s="1817"/>
      <c r="G2" s="1817"/>
      <c r="H2" s="1817"/>
      <c r="I2" s="1817"/>
      <c r="J2" s="1817"/>
      <c r="K2" s="1817"/>
      <c r="L2" s="1817"/>
      <c r="M2" s="1817"/>
      <c r="N2" s="1817"/>
      <c r="O2" s="590"/>
      <c r="P2" s="1759" t="str">
        <f>'Thong tin'!B4</f>
        <v>CTHADS tỉnh Bạc Liêu</v>
      </c>
      <c r="Q2" s="1759"/>
      <c r="R2" s="1759"/>
      <c r="S2" s="1759"/>
      <c r="T2" s="1759"/>
    </row>
    <row r="3" spans="1:20" ht="17.25">
      <c r="A3" s="1758" t="s">
        <v>356</v>
      </c>
      <c r="B3" s="1758"/>
      <c r="C3" s="1758"/>
      <c r="D3" s="632"/>
      <c r="E3" s="1807" t="str">
        <f>'Thong tin'!B3</f>
        <v>08 tháng / năm 2018</v>
      </c>
      <c r="F3" s="1807"/>
      <c r="G3" s="1807"/>
      <c r="H3" s="1807"/>
      <c r="I3" s="1807"/>
      <c r="J3" s="1807"/>
      <c r="K3" s="1807"/>
      <c r="L3" s="1807"/>
      <c r="M3" s="1807"/>
      <c r="N3" s="1807"/>
      <c r="O3" s="590"/>
      <c r="P3" s="1808" t="s">
        <v>464</v>
      </c>
      <c r="Q3" s="1808"/>
      <c r="R3" s="1808"/>
      <c r="S3" s="1808"/>
      <c r="T3" s="1808"/>
    </row>
    <row r="4" spans="1:20" ht="18.75" customHeight="1">
      <c r="A4" s="1809" t="s">
        <v>358</v>
      </c>
      <c r="B4" s="1809"/>
      <c r="C4" s="1809"/>
      <c r="D4" s="1810"/>
      <c r="E4" s="1810"/>
      <c r="F4" s="1810"/>
      <c r="G4" s="1810"/>
      <c r="H4" s="1810"/>
      <c r="I4" s="1810"/>
      <c r="J4" s="1810"/>
      <c r="K4" s="1810"/>
      <c r="L4" s="1810"/>
      <c r="M4" s="1810"/>
      <c r="N4" s="1810"/>
      <c r="O4" s="592"/>
      <c r="P4" s="1759" t="s">
        <v>397</v>
      </c>
      <c r="Q4" s="1808"/>
      <c r="R4" s="1808"/>
      <c r="S4" s="1808"/>
      <c r="T4" s="1808"/>
    </row>
    <row r="5" spans="1:23" ht="29.25" customHeight="1">
      <c r="A5" s="1749" t="s">
        <v>71</v>
      </c>
      <c r="B5" s="1811"/>
      <c r="C5" s="1794" t="s">
        <v>2</v>
      </c>
      <c r="D5" s="1814" t="s">
        <v>253</v>
      </c>
      <c r="E5" s="1803"/>
      <c r="F5" s="1803"/>
      <c r="G5" s="1803"/>
      <c r="H5" s="1803"/>
      <c r="I5" s="1803"/>
      <c r="J5" s="1804"/>
      <c r="K5" s="1797" t="s">
        <v>254</v>
      </c>
      <c r="L5" s="1798"/>
      <c r="M5" s="1798"/>
      <c r="N5" s="1798"/>
      <c r="O5" s="1798"/>
      <c r="P5" s="1798"/>
      <c r="Q5" s="1798"/>
      <c r="R5" s="1798"/>
      <c r="S5" s="1798"/>
      <c r="T5" s="1799"/>
      <c r="U5" s="634"/>
      <c r="V5" s="602"/>
      <c r="W5" s="602"/>
    </row>
    <row r="6" spans="1:20" ht="19.5" customHeight="1">
      <c r="A6" s="1751"/>
      <c r="B6" s="1812"/>
      <c r="C6" s="1795"/>
      <c r="D6" s="1803" t="s">
        <v>7</v>
      </c>
      <c r="E6" s="1803"/>
      <c r="F6" s="1803"/>
      <c r="G6" s="1803"/>
      <c r="H6" s="1803"/>
      <c r="I6" s="1803"/>
      <c r="J6" s="1804"/>
      <c r="K6" s="1800"/>
      <c r="L6" s="1801"/>
      <c r="M6" s="1801"/>
      <c r="N6" s="1801"/>
      <c r="O6" s="1801"/>
      <c r="P6" s="1801"/>
      <c r="Q6" s="1801"/>
      <c r="R6" s="1801"/>
      <c r="S6" s="1801"/>
      <c r="T6" s="1802"/>
    </row>
    <row r="7" spans="1:20" ht="33" customHeight="1">
      <c r="A7" s="1751"/>
      <c r="B7" s="1812"/>
      <c r="C7" s="1795"/>
      <c r="D7" s="1790" t="s">
        <v>255</v>
      </c>
      <c r="E7" s="1805"/>
      <c r="F7" s="1791" t="s">
        <v>256</v>
      </c>
      <c r="G7" s="1805"/>
      <c r="H7" s="1791" t="s">
        <v>257</v>
      </c>
      <c r="I7" s="1805"/>
      <c r="J7" s="1791" t="s">
        <v>258</v>
      </c>
      <c r="K7" s="1806" t="s">
        <v>259</v>
      </c>
      <c r="L7" s="1806"/>
      <c r="M7" s="1806"/>
      <c r="N7" s="1806" t="s">
        <v>260</v>
      </c>
      <c r="O7" s="1806"/>
      <c r="P7" s="1806"/>
      <c r="Q7" s="1791" t="s">
        <v>261</v>
      </c>
      <c r="R7" s="1791" t="s">
        <v>262</v>
      </c>
      <c r="S7" s="1791" t="s">
        <v>263</v>
      </c>
      <c r="T7" s="1791" t="s">
        <v>264</v>
      </c>
    </row>
    <row r="8" spans="1:20" ht="18.75" customHeight="1">
      <c r="A8" s="1751"/>
      <c r="B8" s="1812"/>
      <c r="C8" s="1795"/>
      <c r="D8" s="1790" t="s">
        <v>265</v>
      </c>
      <c r="E8" s="1791" t="s">
        <v>266</v>
      </c>
      <c r="F8" s="1791" t="s">
        <v>265</v>
      </c>
      <c r="G8" s="1791" t="s">
        <v>266</v>
      </c>
      <c r="H8" s="1791" t="s">
        <v>265</v>
      </c>
      <c r="I8" s="1791" t="s">
        <v>267</v>
      </c>
      <c r="J8" s="1791"/>
      <c r="K8" s="1806"/>
      <c r="L8" s="1806"/>
      <c r="M8" s="1806"/>
      <c r="N8" s="1806"/>
      <c r="O8" s="1806"/>
      <c r="P8" s="1806"/>
      <c r="Q8" s="1791"/>
      <c r="R8" s="1791"/>
      <c r="S8" s="1791"/>
      <c r="T8" s="1791"/>
    </row>
    <row r="9" spans="1:20" ht="23.25" customHeight="1">
      <c r="A9" s="1779"/>
      <c r="B9" s="1813"/>
      <c r="C9" s="1796"/>
      <c r="D9" s="1790"/>
      <c r="E9" s="1791"/>
      <c r="F9" s="1791"/>
      <c r="G9" s="1791"/>
      <c r="H9" s="1791"/>
      <c r="I9" s="1791"/>
      <c r="J9" s="1791"/>
      <c r="K9" s="635" t="s">
        <v>268</v>
      </c>
      <c r="L9" s="635" t="s">
        <v>243</v>
      </c>
      <c r="M9" s="635" t="s">
        <v>269</v>
      </c>
      <c r="N9" s="635" t="s">
        <v>268</v>
      </c>
      <c r="O9" s="635" t="s">
        <v>270</v>
      </c>
      <c r="P9" s="635" t="s">
        <v>271</v>
      </c>
      <c r="Q9" s="1791"/>
      <c r="R9" s="1791"/>
      <c r="S9" s="1791"/>
      <c r="T9" s="1791"/>
    </row>
    <row r="10" spans="1:32" s="596" customFormat="1" ht="17.25" customHeight="1">
      <c r="A10" s="1792" t="s">
        <v>6</v>
      </c>
      <c r="B10" s="1793"/>
      <c r="C10" s="636">
        <v>1</v>
      </c>
      <c r="D10" s="637">
        <v>2</v>
      </c>
      <c r="E10" s="637">
        <v>3</v>
      </c>
      <c r="F10" s="637">
        <v>4</v>
      </c>
      <c r="G10" s="637">
        <v>5</v>
      </c>
      <c r="H10" s="637">
        <v>6</v>
      </c>
      <c r="I10" s="637">
        <v>7</v>
      </c>
      <c r="J10" s="637">
        <v>8</v>
      </c>
      <c r="K10" s="637">
        <v>9</v>
      </c>
      <c r="L10" s="637">
        <v>10</v>
      </c>
      <c r="M10" s="637">
        <v>11</v>
      </c>
      <c r="N10" s="637">
        <v>12</v>
      </c>
      <c r="O10" s="637">
        <v>13</v>
      </c>
      <c r="P10" s="637">
        <v>14</v>
      </c>
      <c r="Q10" s="637">
        <v>15</v>
      </c>
      <c r="R10" s="637">
        <v>16</v>
      </c>
      <c r="S10" s="637">
        <v>17</v>
      </c>
      <c r="T10" s="637">
        <v>18</v>
      </c>
      <c r="AF10" s="596">
        <f>AC11-AC12</f>
        <v>0</v>
      </c>
    </row>
    <row r="11" spans="1:37" s="596" customFormat="1" ht="19.5" customHeight="1">
      <c r="A11" s="1787" t="s">
        <v>272</v>
      </c>
      <c r="B11" s="1788"/>
      <c r="C11" s="884">
        <f>C12+C13</f>
        <v>93</v>
      </c>
      <c r="D11" s="884">
        <f aca="true" t="shared" si="0" ref="D11:T11">D12+D13</f>
        <v>0</v>
      </c>
      <c r="E11" s="884">
        <f t="shared" si="0"/>
        <v>0</v>
      </c>
      <c r="F11" s="884">
        <f t="shared" si="0"/>
        <v>86</v>
      </c>
      <c r="G11" s="884">
        <f t="shared" si="0"/>
        <v>5</v>
      </c>
      <c r="H11" s="884">
        <f t="shared" si="0"/>
        <v>1</v>
      </c>
      <c r="I11" s="884">
        <f t="shared" si="0"/>
        <v>1</v>
      </c>
      <c r="J11" s="884">
        <f t="shared" si="0"/>
        <v>0</v>
      </c>
      <c r="K11" s="884">
        <f t="shared" si="0"/>
        <v>0</v>
      </c>
      <c r="L11" s="884">
        <f t="shared" si="0"/>
        <v>9</v>
      </c>
      <c r="M11" s="884">
        <f t="shared" si="0"/>
        <v>36</v>
      </c>
      <c r="N11" s="884">
        <f t="shared" si="0"/>
        <v>13</v>
      </c>
      <c r="O11" s="884">
        <f t="shared" si="0"/>
        <v>25</v>
      </c>
      <c r="P11" s="884">
        <f t="shared" si="0"/>
        <v>0</v>
      </c>
      <c r="Q11" s="884">
        <f t="shared" si="0"/>
        <v>46</v>
      </c>
      <c r="R11" s="884">
        <f t="shared" si="0"/>
        <v>6</v>
      </c>
      <c r="S11" s="884">
        <f t="shared" si="0"/>
        <v>20</v>
      </c>
      <c r="T11" s="884">
        <f t="shared" si="0"/>
        <v>21</v>
      </c>
      <c r="AK11" s="603"/>
    </row>
    <row r="12" spans="1:20" s="596" customFormat="1" ht="17.25" customHeight="1">
      <c r="A12" s="877" t="s">
        <v>0</v>
      </c>
      <c r="B12" s="878" t="s">
        <v>97</v>
      </c>
      <c r="C12" s="885">
        <f>SUM(D12:J12)</f>
        <v>23</v>
      </c>
      <c r="D12" s="886"/>
      <c r="E12" s="886"/>
      <c r="F12" s="1003">
        <v>21</v>
      </c>
      <c r="G12" s="1003">
        <v>2</v>
      </c>
      <c r="H12" s="1003"/>
      <c r="I12" s="1004"/>
      <c r="J12" s="1004"/>
      <c r="K12" s="1004"/>
      <c r="L12" s="1004">
        <v>5</v>
      </c>
      <c r="M12" s="1003">
        <v>8</v>
      </c>
      <c r="N12" s="1003">
        <v>6</v>
      </c>
      <c r="O12" s="1003">
        <v>5</v>
      </c>
      <c r="P12" s="1003">
        <f>1-1</f>
        <v>0</v>
      </c>
      <c r="Q12" s="1003">
        <v>11</v>
      </c>
      <c r="R12" s="1005"/>
      <c r="S12" s="1005">
        <v>7</v>
      </c>
      <c r="T12" s="887">
        <v>5</v>
      </c>
    </row>
    <row r="13" spans="1:38" s="596" customFormat="1" ht="17.25" customHeight="1">
      <c r="A13" s="881" t="s">
        <v>1</v>
      </c>
      <c r="B13" s="878" t="s">
        <v>18</v>
      </c>
      <c r="C13" s="885">
        <f>SUM(C14:C20)</f>
        <v>70</v>
      </c>
      <c r="D13" s="888">
        <f aca="true" t="shared" si="1" ref="D13:T13">SUM(D14:D20)</f>
        <v>0</v>
      </c>
      <c r="E13" s="888">
        <f t="shared" si="1"/>
        <v>0</v>
      </c>
      <c r="F13" s="888">
        <f t="shared" si="1"/>
        <v>65</v>
      </c>
      <c r="G13" s="888">
        <f t="shared" si="1"/>
        <v>3</v>
      </c>
      <c r="H13" s="888">
        <f t="shared" si="1"/>
        <v>1</v>
      </c>
      <c r="I13" s="888">
        <f t="shared" si="1"/>
        <v>1</v>
      </c>
      <c r="J13" s="888">
        <f t="shared" si="1"/>
        <v>0</v>
      </c>
      <c r="K13" s="888">
        <f t="shared" si="1"/>
        <v>0</v>
      </c>
      <c r="L13" s="888">
        <f t="shared" si="1"/>
        <v>4</v>
      </c>
      <c r="M13" s="888">
        <f t="shared" si="1"/>
        <v>28</v>
      </c>
      <c r="N13" s="888">
        <f t="shared" si="1"/>
        <v>7</v>
      </c>
      <c r="O13" s="888">
        <f t="shared" si="1"/>
        <v>20</v>
      </c>
      <c r="P13" s="888">
        <f t="shared" si="1"/>
        <v>0</v>
      </c>
      <c r="Q13" s="888">
        <f t="shared" si="1"/>
        <v>35</v>
      </c>
      <c r="R13" s="888">
        <f t="shared" si="1"/>
        <v>6</v>
      </c>
      <c r="S13" s="888">
        <f t="shared" si="1"/>
        <v>13</v>
      </c>
      <c r="T13" s="888">
        <f t="shared" si="1"/>
        <v>16</v>
      </c>
      <c r="AL13" s="603"/>
    </row>
    <row r="14" spans="1:32" s="596" customFormat="1" ht="17.25" customHeight="1">
      <c r="A14" s="882" t="s">
        <v>51</v>
      </c>
      <c r="B14" s="858" t="s">
        <v>713</v>
      </c>
      <c r="C14" s="885">
        <f aca="true" t="shared" si="2" ref="C14:C20">SUM(D14:J14)</f>
        <v>12</v>
      </c>
      <c r="D14" s="886"/>
      <c r="E14" s="886"/>
      <c r="F14" s="1003">
        <v>10</v>
      </c>
      <c r="G14" s="1003">
        <v>1</v>
      </c>
      <c r="H14" s="1003">
        <v>1</v>
      </c>
      <c r="I14" s="1004"/>
      <c r="J14" s="1004"/>
      <c r="K14" s="1004"/>
      <c r="L14" s="1004">
        <v>2</v>
      </c>
      <c r="M14" s="1003">
        <v>7</v>
      </c>
      <c r="N14" s="1003">
        <v>3</v>
      </c>
      <c r="O14" s="1003">
        <v>4</v>
      </c>
      <c r="P14" s="1003"/>
      <c r="Q14" s="1003">
        <v>7</v>
      </c>
      <c r="R14" s="1005">
        <v>1</v>
      </c>
      <c r="S14" s="1005">
        <v>3</v>
      </c>
      <c r="T14" s="1005">
        <v>1</v>
      </c>
      <c r="AF14" s="603" t="e">
        <f>(R14-D14)/D14</f>
        <v>#DIV/0!</v>
      </c>
    </row>
    <row r="15" spans="1:20" s="596" customFormat="1" ht="17.25" customHeight="1">
      <c r="A15" s="882" t="s">
        <v>52</v>
      </c>
      <c r="B15" s="858" t="s">
        <v>715</v>
      </c>
      <c r="C15" s="885">
        <f t="shared" si="2"/>
        <v>11</v>
      </c>
      <c r="D15" s="886"/>
      <c r="E15" s="886"/>
      <c r="F15" s="1003">
        <v>10</v>
      </c>
      <c r="G15" s="1003"/>
      <c r="H15" s="1003"/>
      <c r="I15" s="1004">
        <v>1</v>
      </c>
      <c r="J15" s="1004"/>
      <c r="K15" s="1004"/>
      <c r="L15" s="1004"/>
      <c r="M15" s="1003">
        <v>4</v>
      </c>
      <c r="N15" s="1003">
        <v>1</v>
      </c>
      <c r="O15" s="1003">
        <v>2</v>
      </c>
      <c r="P15" s="1003"/>
      <c r="Q15" s="1003">
        <v>4</v>
      </c>
      <c r="R15" s="1005">
        <v>1</v>
      </c>
      <c r="S15" s="1005">
        <v>1</v>
      </c>
      <c r="T15" s="1005">
        <v>5</v>
      </c>
    </row>
    <row r="16" spans="1:20" s="596" customFormat="1" ht="17.25" customHeight="1">
      <c r="A16" s="882" t="s">
        <v>57</v>
      </c>
      <c r="B16" s="858" t="s">
        <v>714</v>
      </c>
      <c r="C16" s="885">
        <f t="shared" si="2"/>
        <v>9</v>
      </c>
      <c r="D16" s="886"/>
      <c r="E16" s="886"/>
      <c r="F16" s="1003">
        <v>9</v>
      </c>
      <c r="G16" s="1003"/>
      <c r="H16" s="1003"/>
      <c r="I16" s="1004"/>
      <c r="J16" s="1004"/>
      <c r="K16" s="1004"/>
      <c r="L16" s="1004"/>
      <c r="M16" s="1003">
        <v>3</v>
      </c>
      <c r="N16" s="1003"/>
      <c r="O16" s="1003">
        <v>1</v>
      </c>
      <c r="P16" s="1003"/>
      <c r="Q16" s="1003">
        <v>4</v>
      </c>
      <c r="R16" s="1005">
        <v>1</v>
      </c>
      <c r="S16" s="1005">
        <v>3</v>
      </c>
      <c r="T16" s="1005">
        <v>1</v>
      </c>
    </row>
    <row r="17" spans="1:20" s="596" customFormat="1" ht="17.25" customHeight="1">
      <c r="A17" s="882" t="s">
        <v>72</v>
      </c>
      <c r="B17" s="858" t="s">
        <v>721</v>
      </c>
      <c r="C17" s="885">
        <f t="shared" si="2"/>
        <v>11</v>
      </c>
      <c r="D17" s="886"/>
      <c r="E17" s="886"/>
      <c r="F17" s="1003">
        <v>9</v>
      </c>
      <c r="G17" s="1003">
        <v>2</v>
      </c>
      <c r="H17" s="1003"/>
      <c r="I17" s="1004"/>
      <c r="J17" s="1004"/>
      <c r="K17" s="1004"/>
      <c r="L17" s="1004">
        <v>1</v>
      </c>
      <c r="M17" s="1003">
        <v>2</v>
      </c>
      <c r="N17" s="1003">
        <v>1</v>
      </c>
      <c r="O17" s="1003">
        <v>2</v>
      </c>
      <c r="P17" s="1003"/>
      <c r="Q17" s="1003">
        <v>6</v>
      </c>
      <c r="R17" s="1005">
        <v>1</v>
      </c>
      <c r="S17" s="1005">
        <v>1</v>
      </c>
      <c r="T17" s="1005">
        <v>3</v>
      </c>
    </row>
    <row r="18" spans="1:39" s="596" customFormat="1" ht="17.25" customHeight="1">
      <c r="A18" s="882" t="s">
        <v>73</v>
      </c>
      <c r="B18" s="858" t="s">
        <v>716</v>
      </c>
      <c r="C18" s="885">
        <f t="shared" si="2"/>
        <v>10</v>
      </c>
      <c r="D18" s="886"/>
      <c r="E18" s="886"/>
      <c r="F18" s="1003">
        <v>10</v>
      </c>
      <c r="G18" s="1003"/>
      <c r="H18" s="1003"/>
      <c r="I18" s="1004"/>
      <c r="J18" s="1004"/>
      <c r="K18" s="1004"/>
      <c r="L18" s="1004">
        <v>1</v>
      </c>
      <c r="M18" s="1003">
        <v>3</v>
      </c>
      <c r="N18" s="1003">
        <v>1</v>
      </c>
      <c r="O18" s="1003">
        <v>3</v>
      </c>
      <c r="P18" s="1003"/>
      <c r="Q18" s="1003">
        <v>5</v>
      </c>
      <c r="R18" s="1005">
        <v>1</v>
      </c>
      <c r="S18" s="1005">
        <v>1</v>
      </c>
      <c r="T18" s="1005">
        <v>3</v>
      </c>
      <c r="AJ18" s="596">
        <f>AI17-AI18</f>
        <v>0</v>
      </c>
      <c r="AK18" s="596">
        <v>1653</v>
      </c>
      <c r="AL18" s="596">
        <f>AI17-AK18</f>
        <v>-1653</v>
      </c>
      <c r="AM18" s="603" t="e">
        <f>AL18/AI17</f>
        <v>#DIV/0!</v>
      </c>
    </row>
    <row r="19" spans="1:39" s="596" customFormat="1" ht="17.25" customHeight="1">
      <c r="A19" s="882" t="s">
        <v>74</v>
      </c>
      <c r="B19" s="858" t="s">
        <v>722</v>
      </c>
      <c r="C19" s="885">
        <f t="shared" si="2"/>
        <v>8</v>
      </c>
      <c r="D19" s="886"/>
      <c r="E19" s="886"/>
      <c r="F19" s="1003">
        <v>8</v>
      </c>
      <c r="G19" s="1003"/>
      <c r="H19" s="1003"/>
      <c r="I19" s="1004"/>
      <c r="J19" s="1004"/>
      <c r="K19" s="1004"/>
      <c r="L19" s="1004"/>
      <c r="M19" s="1003">
        <v>5</v>
      </c>
      <c r="N19" s="1003"/>
      <c r="O19" s="1003">
        <v>5</v>
      </c>
      <c r="P19" s="1003"/>
      <c r="Q19" s="1003">
        <v>5</v>
      </c>
      <c r="R19" s="1005">
        <v>1</v>
      </c>
      <c r="S19" s="1005">
        <v>1</v>
      </c>
      <c r="T19" s="1005">
        <v>1</v>
      </c>
      <c r="AM19" s="603" t="e">
        <f>AN17-AM18</f>
        <v>#DIV/0!</v>
      </c>
    </row>
    <row r="20" spans="1:20" s="596" customFormat="1" ht="17.25" customHeight="1">
      <c r="A20" s="882" t="s">
        <v>75</v>
      </c>
      <c r="B20" s="858" t="s">
        <v>719</v>
      </c>
      <c r="C20" s="885">
        <f t="shared" si="2"/>
        <v>9</v>
      </c>
      <c r="D20" s="886"/>
      <c r="E20" s="886"/>
      <c r="F20" s="1003">
        <v>9</v>
      </c>
      <c r="G20" s="1003"/>
      <c r="H20" s="1003"/>
      <c r="I20" s="1004"/>
      <c r="J20" s="1004"/>
      <c r="K20" s="1004"/>
      <c r="L20" s="1004"/>
      <c r="M20" s="1003">
        <v>4</v>
      </c>
      <c r="N20" s="1003">
        <v>1</v>
      </c>
      <c r="O20" s="1003">
        <v>3</v>
      </c>
      <c r="P20" s="1003"/>
      <c r="Q20" s="1003">
        <v>4</v>
      </c>
      <c r="R20" s="1005"/>
      <c r="S20" s="1005">
        <v>3</v>
      </c>
      <c r="T20" s="1005">
        <v>2</v>
      </c>
    </row>
    <row r="21" spans="1:35" ht="6.75" customHeight="1">
      <c r="A21" s="612"/>
      <c r="B21" s="612"/>
      <c r="C21" s="612"/>
      <c r="D21" s="612"/>
      <c r="E21" s="612"/>
      <c r="F21" s="612"/>
      <c r="G21" s="612"/>
      <c r="H21" s="612"/>
      <c r="I21" s="612"/>
      <c r="J21" s="612"/>
      <c r="K21" s="612"/>
      <c r="L21" s="612"/>
      <c r="M21" s="612"/>
      <c r="N21" s="612"/>
      <c r="O21" s="612"/>
      <c r="P21" s="612"/>
      <c r="Q21" s="612"/>
      <c r="AG21" s="588" t="s">
        <v>390</v>
      </c>
      <c r="AI21" s="584">
        <f>82/88</f>
        <v>0.9318181818181818</v>
      </c>
    </row>
    <row r="22" spans="1:20" ht="15.75" customHeight="1">
      <c r="A22" s="605"/>
      <c r="B22" s="1722"/>
      <c r="C22" s="1722"/>
      <c r="D22" s="1722"/>
      <c r="E22" s="1722"/>
      <c r="F22" s="1722"/>
      <c r="G22" s="639"/>
      <c r="H22" s="639"/>
      <c r="I22" s="639"/>
      <c r="J22" s="639"/>
      <c r="K22" s="639"/>
      <c r="L22" s="698"/>
      <c r="M22" s="1769" t="str">
        <f>'Thong tin'!B8</f>
        <v>Bạc Liêu, ngày 05 tháng 06 năm 2018</v>
      </c>
      <c r="N22" s="1769"/>
      <c r="O22" s="1769"/>
      <c r="P22" s="1769"/>
      <c r="Q22" s="1769"/>
      <c r="R22" s="1769"/>
      <c r="S22" s="1769"/>
      <c r="T22" s="1769"/>
    </row>
    <row r="23" spans="1:20" ht="18.75" customHeight="1">
      <c r="A23" s="605"/>
      <c r="B23" s="1716" t="s">
        <v>245</v>
      </c>
      <c r="C23" s="1716"/>
      <c r="D23" s="1716"/>
      <c r="E23" s="1716"/>
      <c r="F23" s="608"/>
      <c r="G23" s="608"/>
      <c r="H23" s="608"/>
      <c r="I23" s="608"/>
      <c r="J23" s="608"/>
      <c r="K23" s="608"/>
      <c r="L23" s="698"/>
      <c r="M23" s="1717" t="str">
        <f>'Thong tin'!B7</f>
        <v>PHÓ CỤC TRƯỞNG</v>
      </c>
      <c r="N23" s="1717"/>
      <c r="O23" s="1717"/>
      <c r="P23" s="1717"/>
      <c r="Q23" s="1717"/>
      <c r="R23" s="1717"/>
      <c r="S23" s="1717"/>
      <c r="T23" s="1717"/>
    </row>
    <row r="24" spans="1:20" ht="18.75">
      <c r="A24" s="612"/>
      <c r="B24" s="1724"/>
      <c r="C24" s="1724"/>
      <c r="D24" s="1724"/>
      <c r="E24" s="1724"/>
      <c r="F24" s="700"/>
      <c r="G24" s="700"/>
      <c r="H24" s="700"/>
      <c r="I24" s="700"/>
      <c r="J24" s="700"/>
      <c r="K24" s="700"/>
      <c r="L24" s="700"/>
      <c r="M24" s="1717"/>
      <c r="N24" s="1717"/>
      <c r="O24" s="1717"/>
      <c r="P24" s="1717"/>
      <c r="Q24" s="1717"/>
      <c r="R24" s="1717"/>
      <c r="S24" s="1717"/>
      <c r="T24" s="1717"/>
    </row>
    <row r="25" spans="1:20" ht="18.75">
      <c r="A25" s="612"/>
      <c r="B25" s="700"/>
      <c r="C25" s="700"/>
      <c r="D25" s="700"/>
      <c r="E25" s="700"/>
      <c r="F25" s="700"/>
      <c r="G25" s="700"/>
      <c r="H25" s="700"/>
      <c r="I25" s="700"/>
      <c r="J25" s="700"/>
      <c r="K25" s="700"/>
      <c r="L25" s="700"/>
      <c r="M25" s="700"/>
      <c r="N25" s="700"/>
      <c r="O25" s="700"/>
      <c r="P25" s="700"/>
      <c r="Q25" s="700"/>
      <c r="R25" s="698"/>
      <c r="S25" s="698"/>
      <c r="T25" s="698"/>
    </row>
    <row r="26" spans="2:20" ht="18">
      <c r="B26" s="1789"/>
      <c r="C26" s="1789"/>
      <c r="D26" s="1789"/>
      <c r="E26" s="1789"/>
      <c r="F26" s="1789"/>
      <c r="G26" s="707"/>
      <c r="H26" s="707"/>
      <c r="I26" s="707"/>
      <c r="J26" s="707"/>
      <c r="K26" s="707"/>
      <c r="L26" s="707"/>
      <c r="M26" s="707"/>
      <c r="N26" s="1789"/>
      <c r="O26" s="1789"/>
      <c r="P26" s="1789"/>
      <c r="Q26" s="1789"/>
      <c r="R26" s="1789"/>
      <c r="S26" s="1789"/>
      <c r="T26" s="698"/>
    </row>
    <row r="27" spans="2:20" ht="18">
      <c r="B27" s="698"/>
      <c r="C27" s="698"/>
      <c r="D27" s="698"/>
      <c r="E27" s="698"/>
      <c r="F27" s="698"/>
      <c r="G27" s="698"/>
      <c r="H27" s="698"/>
      <c r="I27" s="698"/>
      <c r="J27" s="698"/>
      <c r="K27" s="698"/>
      <c r="L27" s="698"/>
      <c r="M27" s="698"/>
      <c r="N27" s="698"/>
      <c r="O27" s="698"/>
      <c r="P27" s="698"/>
      <c r="Q27" s="698"/>
      <c r="R27" s="698"/>
      <c r="S27" s="698"/>
      <c r="T27" s="698"/>
    </row>
    <row r="28" spans="2:20" ht="18.75">
      <c r="B28" s="1640" t="str">
        <f>'Thong tin'!B5</f>
        <v>Nguyễn Thị Loan Thảo</v>
      </c>
      <c r="C28" s="1640"/>
      <c r="D28" s="1640"/>
      <c r="E28" s="1640"/>
      <c r="F28" s="708"/>
      <c r="G28" s="708"/>
      <c r="H28" s="708"/>
      <c r="I28" s="698"/>
      <c r="J28" s="698"/>
      <c r="K28" s="698"/>
      <c r="L28" s="698"/>
      <c r="M28" s="1640" t="str">
        <f>'Thong tin'!B6</f>
        <v>Nguyễn Hữu Bằng</v>
      </c>
      <c r="N28" s="1640"/>
      <c r="O28" s="1640"/>
      <c r="P28" s="1640"/>
      <c r="Q28" s="1640"/>
      <c r="R28" s="1640"/>
      <c r="S28" s="1640"/>
      <c r="T28" s="1640"/>
    </row>
    <row r="29" spans="2:20" ht="18.75">
      <c r="B29" s="525"/>
      <c r="C29" s="525"/>
      <c r="D29" s="525"/>
      <c r="E29" s="525"/>
      <c r="F29" s="614"/>
      <c r="G29" s="614"/>
      <c r="H29" s="614"/>
      <c r="I29" s="571"/>
      <c r="J29" s="571"/>
      <c r="K29" s="571"/>
      <c r="L29" s="571"/>
      <c r="M29" s="523"/>
      <c r="N29" s="523"/>
      <c r="O29" s="523"/>
      <c r="P29" s="523"/>
      <c r="Q29" s="523"/>
      <c r="R29" s="523"/>
      <c r="S29" s="523"/>
      <c r="T29" s="523"/>
    </row>
    <row r="30" spans="2:20" ht="18.75">
      <c r="B30" s="525"/>
      <c r="C30" s="525"/>
      <c r="D30" s="525"/>
      <c r="E30" s="525"/>
      <c r="F30" s="614"/>
      <c r="G30" s="614"/>
      <c r="H30" s="614"/>
      <c r="I30" s="571"/>
      <c r="J30" s="571"/>
      <c r="K30" s="571"/>
      <c r="L30" s="571"/>
      <c r="M30" s="523"/>
      <c r="N30" s="523"/>
      <c r="O30" s="523"/>
      <c r="P30" s="523"/>
      <c r="Q30" s="523"/>
      <c r="R30" s="523"/>
      <c r="S30" s="523"/>
      <c r="T30" s="523"/>
    </row>
    <row r="31" s="641" customFormat="1" ht="15" hidden="1">
      <c r="A31" s="640" t="s">
        <v>221</v>
      </c>
    </row>
    <row r="32" spans="2:8" s="642" customFormat="1" ht="15" hidden="1">
      <c r="B32" s="643" t="s">
        <v>273</v>
      </c>
      <c r="C32" s="643"/>
      <c r="D32" s="643"/>
      <c r="E32" s="643"/>
      <c r="F32" s="643"/>
      <c r="G32" s="643"/>
      <c r="H32" s="643"/>
    </row>
    <row r="33" spans="2:8" s="644" customFormat="1" ht="15" hidden="1">
      <c r="B33" s="643" t="s">
        <v>274</v>
      </c>
      <c r="C33" s="579"/>
      <c r="D33" s="579"/>
      <c r="E33" s="579"/>
      <c r="F33" s="579"/>
      <c r="G33" s="579"/>
      <c r="H33" s="579"/>
    </row>
    <row r="34" ht="12.75" hidden="1"/>
    <row r="35" ht="12.75" hidden="1"/>
    <row r="36" ht="12.75" hidden="1"/>
    <row r="37" ht="12.75" hidden="1"/>
    <row r="38" ht="12.75" hidden="1"/>
  </sheetData>
  <sheetProtection/>
  <mergeCells count="45">
    <mergeCell ref="A1:C1"/>
    <mergeCell ref="E1:N1"/>
    <mergeCell ref="P1:T1"/>
    <mergeCell ref="A2:D2"/>
    <mergeCell ref="E2:N2"/>
    <mergeCell ref="P2:T2"/>
    <mergeCell ref="S7:S9"/>
    <mergeCell ref="A3:C3"/>
    <mergeCell ref="E3:N3"/>
    <mergeCell ref="P3:T3"/>
    <mergeCell ref="A4:C4"/>
    <mergeCell ref="D4:N4"/>
    <mergeCell ref="P4:T4"/>
    <mergeCell ref="A5:B9"/>
    <mergeCell ref="D5:J5"/>
    <mergeCell ref="A10:B10"/>
    <mergeCell ref="C5:C9"/>
    <mergeCell ref="K5:T6"/>
    <mergeCell ref="D6:J6"/>
    <mergeCell ref="D7:E7"/>
    <mergeCell ref="F7:G7"/>
    <mergeCell ref="H7:I7"/>
    <mergeCell ref="J7:J9"/>
    <mergeCell ref="K7:M8"/>
    <mergeCell ref="N7:P8"/>
    <mergeCell ref="M22:T22"/>
    <mergeCell ref="D8:D9"/>
    <mergeCell ref="E8:E9"/>
    <mergeCell ref="F8:F9"/>
    <mergeCell ref="G8:G9"/>
    <mergeCell ref="H8:H9"/>
    <mergeCell ref="I8:I9"/>
    <mergeCell ref="Q7:Q9"/>
    <mergeCell ref="T7:T9"/>
    <mergeCell ref="R7:R9"/>
    <mergeCell ref="A11:B11"/>
    <mergeCell ref="B28:E28"/>
    <mergeCell ref="M28:T28"/>
    <mergeCell ref="B23:E23"/>
    <mergeCell ref="M23:T23"/>
    <mergeCell ref="B24:E24"/>
    <mergeCell ref="M24:T24"/>
    <mergeCell ref="B26:F26"/>
    <mergeCell ref="N26:S26"/>
    <mergeCell ref="B22:F22"/>
  </mergeCells>
  <printOptions horizontalCentered="1"/>
  <pageMargins left="0.4" right="0.21" top="0.27" bottom="0.15" header="0.2" footer="0.18"/>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tabColor indexed="39"/>
  </sheetPr>
  <dimension ref="A1:P35"/>
  <sheetViews>
    <sheetView view="pageBreakPreview" zoomScale="85" zoomScaleSheetLayoutView="85" zoomScalePageLayoutView="0" workbookViewId="0" topLeftCell="A1">
      <selection activeCell="E14" sqref="E14:E20"/>
    </sheetView>
  </sheetViews>
  <sheetFormatPr defaultColWidth="9.00390625" defaultRowHeight="15.75"/>
  <cols>
    <col min="1" max="1" width="4.75390625" style="646" customWidth="1"/>
    <col min="2" max="2" width="26.125" style="646" customWidth="1"/>
    <col min="3" max="3" width="11.625" style="645" customWidth="1"/>
    <col min="4" max="7" width="8.00390625" style="645" customWidth="1"/>
    <col min="8" max="9" width="12.125" style="645" customWidth="1"/>
    <col min="10" max="10" width="11.125" style="645" customWidth="1"/>
    <col min="11" max="11" width="15.25390625" style="645" customWidth="1"/>
    <col min="12" max="12" width="11.125" style="645" customWidth="1"/>
    <col min="13" max="16384" width="9.00390625" style="645" customWidth="1"/>
  </cols>
  <sheetData>
    <row r="1" spans="1:12" ht="21" customHeight="1">
      <c r="A1" s="1826" t="s">
        <v>275</v>
      </c>
      <c r="B1" s="1826"/>
      <c r="C1" s="1826"/>
      <c r="D1" s="1730" t="s">
        <v>655</v>
      </c>
      <c r="E1" s="1730"/>
      <c r="F1" s="1730"/>
      <c r="G1" s="1730"/>
      <c r="H1" s="1730"/>
      <c r="I1" s="1730"/>
      <c r="J1" s="1827" t="s">
        <v>656</v>
      </c>
      <c r="K1" s="1828"/>
      <c r="L1" s="1828"/>
    </row>
    <row r="2" spans="1:12" ht="15.75" customHeight="1">
      <c r="A2" s="1829" t="s">
        <v>642</v>
      </c>
      <c r="B2" s="1829"/>
      <c r="C2" s="1829"/>
      <c r="D2" s="1730"/>
      <c r="E2" s="1730"/>
      <c r="F2" s="1730"/>
      <c r="G2" s="1730"/>
      <c r="H2" s="1730"/>
      <c r="I2" s="1730"/>
      <c r="J2" s="1825" t="str">
        <f>'Thong tin'!B4</f>
        <v>CTHADS tỉnh Bạc Liêu</v>
      </c>
      <c r="K2" s="1825"/>
      <c r="L2" s="1825"/>
    </row>
    <row r="3" spans="1:12" ht="18.75" customHeight="1">
      <c r="A3" s="1824" t="s">
        <v>356</v>
      </c>
      <c r="B3" s="1824"/>
      <c r="C3" s="1824"/>
      <c r="D3" s="1762" t="str">
        <f>'Thong tin'!B3</f>
        <v>08 tháng / năm 2018</v>
      </c>
      <c r="E3" s="1762"/>
      <c r="F3" s="1762"/>
      <c r="G3" s="1762"/>
      <c r="H3" s="1762"/>
      <c r="I3" s="1762"/>
      <c r="J3" s="1830" t="s">
        <v>657</v>
      </c>
      <c r="K3" s="1831"/>
      <c r="L3" s="1831"/>
    </row>
    <row r="4" spans="1:12" ht="16.5" customHeight="1">
      <c r="A4" s="714" t="s">
        <v>358</v>
      </c>
      <c r="B4" s="715"/>
      <c r="C4" s="716"/>
      <c r="D4" s="709"/>
      <c r="E4" s="709"/>
      <c r="F4" s="709"/>
      <c r="G4" s="709"/>
      <c r="H4" s="709"/>
      <c r="I4" s="709"/>
      <c r="J4" s="1821" t="s">
        <v>406</v>
      </c>
      <c r="K4" s="1784"/>
      <c r="L4" s="1784"/>
    </row>
    <row r="5" spans="3:12" ht="15.75" customHeight="1">
      <c r="C5" s="730"/>
      <c r="D5" s="730"/>
      <c r="H5" s="731"/>
      <c r="I5" s="731"/>
      <c r="J5" s="1822" t="s">
        <v>276</v>
      </c>
      <c r="K5" s="1822"/>
      <c r="L5" s="1822"/>
    </row>
    <row r="6" spans="2:12" ht="0.75" customHeight="1">
      <c r="B6" s="733"/>
      <c r="C6" s="730"/>
      <c r="D6" s="730"/>
      <c r="E6" s="734"/>
      <c r="F6" s="734"/>
      <c r="G6" s="734"/>
      <c r="H6" s="731"/>
      <c r="I6" s="731"/>
      <c r="J6" s="732"/>
      <c r="K6" s="732"/>
      <c r="L6" s="732"/>
    </row>
    <row r="7" spans="3:12" ht="0.75" customHeight="1">
      <c r="C7" s="647"/>
      <c r="D7" s="647"/>
      <c r="H7" s="648"/>
      <c r="I7" s="648"/>
      <c r="J7" s="729"/>
      <c r="K7" s="729"/>
      <c r="L7" s="729"/>
    </row>
    <row r="8" spans="1:12" ht="22.5" customHeight="1">
      <c r="A8" s="1823" t="s">
        <v>71</v>
      </c>
      <c r="B8" s="1823"/>
      <c r="C8" s="1772" t="s">
        <v>37</v>
      </c>
      <c r="D8" s="1772" t="s">
        <v>277</v>
      </c>
      <c r="E8" s="1772"/>
      <c r="F8" s="1772"/>
      <c r="G8" s="1772"/>
      <c r="H8" s="1772" t="s">
        <v>278</v>
      </c>
      <c r="I8" s="1772"/>
      <c r="J8" s="1772" t="s">
        <v>279</v>
      </c>
      <c r="K8" s="1772"/>
      <c r="L8" s="1772"/>
    </row>
    <row r="9" spans="1:12" ht="54.75" customHeight="1">
      <c r="A9" s="1823"/>
      <c r="B9" s="1823"/>
      <c r="C9" s="1772"/>
      <c r="D9" s="621" t="s">
        <v>280</v>
      </c>
      <c r="E9" s="621" t="s">
        <v>281</v>
      </c>
      <c r="F9" s="621" t="s">
        <v>429</v>
      </c>
      <c r="G9" s="621" t="s">
        <v>282</v>
      </c>
      <c r="H9" s="621" t="s">
        <v>283</v>
      </c>
      <c r="I9" s="621" t="s">
        <v>284</v>
      </c>
      <c r="J9" s="621" t="s">
        <v>285</v>
      </c>
      <c r="K9" s="621" t="s">
        <v>286</v>
      </c>
      <c r="L9" s="621" t="s">
        <v>287</v>
      </c>
    </row>
    <row r="10" spans="1:12" s="649" customFormat="1" ht="16.5" customHeight="1">
      <c r="A10" s="1819" t="s">
        <v>6</v>
      </c>
      <c r="B10" s="1819"/>
      <c r="C10" s="625">
        <v>1</v>
      </c>
      <c r="D10" s="625">
        <v>2</v>
      </c>
      <c r="E10" s="625">
        <v>3</v>
      </c>
      <c r="F10" s="625">
        <v>4</v>
      </c>
      <c r="G10" s="625">
        <v>5</v>
      </c>
      <c r="H10" s="625">
        <v>6</v>
      </c>
      <c r="I10" s="625">
        <v>7</v>
      </c>
      <c r="J10" s="625">
        <v>8</v>
      </c>
      <c r="K10" s="625">
        <v>9</v>
      </c>
      <c r="L10" s="625">
        <v>10</v>
      </c>
    </row>
    <row r="11" spans="1:12" s="649" customFormat="1" ht="16.5" customHeight="1">
      <c r="A11" s="1820" t="s">
        <v>272</v>
      </c>
      <c r="B11" s="1820"/>
      <c r="C11" s="889">
        <f>C12+C13</f>
        <v>1</v>
      </c>
      <c r="D11" s="889">
        <f aca="true" t="shared" si="0" ref="D11:L11">D12+D13</f>
        <v>1</v>
      </c>
      <c r="E11" s="889">
        <f t="shared" si="0"/>
        <v>0</v>
      </c>
      <c r="F11" s="889">
        <f t="shared" si="0"/>
        <v>0</v>
      </c>
      <c r="G11" s="889">
        <f t="shared" si="0"/>
        <v>0</v>
      </c>
      <c r="H11" s="889">
        <f t="shared" si="0"/>
        <v>0</v>
      </c>
      <c r="I11" s="889">
        <f t="shared" si="0"/>
        <v>0</v>
      </c>
      <c r="J11" s="889">
        <f t="shared" si="0"/>
        <v>0</v>
      </c>
      <c r="K11" s="889">
        <f t="shared" si="0"/>
        <v>0</v>
      </c>
      <c r="L11" s="889">
        <f t="shared" si="0"/>
        <v>0</v>
      </c>
    </row>
    <row r="12" spans="1:12" s="649" customFormat="1" ht="16.5" customHeight="1">
      <c r="A12" s="877" t="s">
        <v>0</v>
      </c>
      <c r="B12" s="878" t="s">
        <v>288</v>
      </c>
      <c r="C12" s="889">
        <f>SUM(D12:G12)</f>
        <v>0</v>
      </c>
      <c r="D12" s="890"/>
      <c r="E12" s="890"/>
      <c r="F12" s="890"/>
      <c r="G12" s="890"/>
      <c r="H12" s="890"/>
      <c r="I12" s="890"/>
      <c r="J12" s="891"/>
      <c r="K12" s="891"/>
      <c r="L12" s="891"/>
    </row>
    <row r="13" spans="1:12" s="649" customFormat="1" ht="16.5" customHeight="1">
      <c r="A13" s="877" t="s">
        <v>1</v>
      </c>
      <c r="B13" s="878" t="s">
        <v>18</v>
      </c>
      <c r="C13" s="889">
        <f aca="true" t="shared" si="1" ref="C13:I13">SUM(C14:C20)</f>
        <v>1</v>
      </c>
      <c r="D13" s="889">
        <f t="shared" si="1"/>
        <v>1</v>
      </c>
      <c r="E13" s="889">
        <f t="shared" si="1"/>
        <v>0</v>
      </c>
      <c r="F13" s="889">
        <f t="shared" si="1"/>
        <v>0</v>
      </c>
      <c r="G13" s="889">
        <f t="shared" si="1"/>
        <v>0</v>
      </c>
      <c r="H13" s="889">
        <f t="shared" si="1"/>
        <v>0</v>
      </c>
      <c r="I13" s="889">
        <f t="shared" si="1"/>
        <v>0</v>
      </c>
      <c r="J13" s="889">
        <f>SUM(J14:J20)</f>
        <v>0</v>
      </c>
      <c r="K13" s="889">
        <f>SUM(K14:K20)</f>
        <v>0</v>
      </c>
      <c r="L13" s="889">
        <f>SUM(L14:L20)</f>
        <v>0</v>
      </c>
    </row>
    <row r="14" spans="1:12" s="649" customFormat="1" ht="16.5" customHeight="1">
      <c r="A14" s="892" t="s">
        <v>51</v>
      </c>
      <c r="B14" s="858" t="s">
        <v>713</v>
      </c>
      <c r="C14" s="889">
        <f aca="true" t="shared" si="2" ref="C14:C20">SUM(D14:G14)</f>
        <v>0</v>
      </c>
      <c r="D14" s="890"/>
      <c r="E14" s="890"/>
      <c r="F14" s="890"/>
      <c r="G14" s="890"/>
      <c r="H14" s="1096"/>
      <c r="I14" s="890"/>
      <c r="J14" s="893"/>
      <c r="K14" s="893"/>
      <c r="L14" s="891"/>
    </row>
    <row r="15" spans="1:12" s="649" customFormat="1" ht="16.5" customHeight="1">
      <c r="A15" s="892" t="s">
        <v>52</v>
      </c>
      <c r="B15" s="858" t="s">
        <v>714</v>
      </c>
      <c r="C15" s="889">
        <f t="shared" si="2"/>
        <v>0</v>
      </c>
      <c r="D15" s="890"/>
      <c r="E15" s="890"/>
      <c r="F15" s="890"/>
      <c r="G15" s="890"/>
      <c r="H15" s="890"/>
      <c r="I15" s="890"/>
      <c r="J15" s="893"/>
      <c r="K15" s="893"/>
      <c r="L15" s="891"/>
    </row>
    <row r="16" spans="1:12" s="649" customFormat="1" ht="16.5" customHeight="1">
      <c r="A16" s="892" t="s">
        <v>57</v>
      </c>
      <c r="B16" s="858" t="s">
        <v>715</v>
      </c>
      <c r="C16" s="889">
        <f t="shared" si="2"/>
        <v>1</v>
      </c>
      <c r="D16" s="890">
        <v>1</v>
      </c>
      <c r="E16" s="890"/>
      <c r="F16" s="890"/>
      <c r="G16" s="890"/>
      <c r="H16" s="890"/>
      <c r="I16" s="890"/>
      <c r="J16" s="893"/>
      <c r="K16" s="893"/>
      <c r="L16" s="891"/>
    </row>
    <row r="17" spans="1:12" s="649" customFormat="1" ht="16.5" customHeight="1">
      <c r="A17" s="892" t="s">
        <v>72</v>
      </c>
      <c r="B17" s="858" t="s">
        <v>716</v>
      </c>
      <c r="C17" s="889">
        <f t="shared" si="2"/>
        <v>0</v>
      </c>
      <c r="D17" s="890"/>
      <c r="E17" s="890"/>
      <c r="F17" s="890"/>
      <c r="G17" s="890"/>
      <c r="H17" s="890"/>
      <c r="I17" s="890"/>
      <c r="J17" s="893"/>
      <c r="K17" s="893"/>
      <c r="L17" s="891"/>
    </row>
    <row r="18" spans="1:12" s="649" customFormat="1" ht="16.5" customHeight="1">
      <c r="A18" s="892" t="s">
        <v>73</v>
      </c>
      <c r="B18" s="858" t="s">
        <v>717</v>
      </c>
      <c r="C18" s="889">
        <f t="shared" si="2"/>
        <v>0</v>
      </c>
      <c r="D18" s="890"/>
      <c r="E18" s="890"/>
      <c r="F18" s="890"/>
      <c r="G18" s="890"/>
      <c r="H18" s="890"/>
      <c r="I18" s="890"/>
      <c r="J18" s="891"/>
      <c r="K18" s="891"/>
      <c r="L18" s="891"/>
    </row>
    <row r="19" spans="1:12" s="649" customFormat="1" ht="16.5" customHeight="1">
      <c r="A19" s="892" t="s">
        <v>74</v>
      </c>
      <c r="B19" s="858" t="s">
        <v>718</v>
      </c>
      <c r="C19" s="889">
        <f t="shared" si="2"/>
        <v>0</v>
      </c>
      <c r="D19" s="890"/>
      <c r="E19" s="890"/>
      <c r="F19" s="890"/>
      <c r="G19" s="890"/>
      <c r="H19" s="890"/>
      <c r="I19" s="890"/>
      <c r="J19" s="891"/>
      <c r="K19" s="891"/>
      <c r="L19" s="891"/>
    </row>
    <row r="20" spans="1:12" s="649" customFormat="1" ht="16.5" customHeight="1">
      <c r="A20" s="892" t="s">
        <v>75</v>
      </c>
      <c r="B20" s="858" t="s">
        <v>719</v>
      </c>
      <c r="C20" s="889">
        <f t="shared" si="2"/>
        <v>0</v>
      </c>
      <c r="D20" s="890"/>
      <c r="E20" s="890"/>
      <c r="F20" s="890"/>
      <c r="G20" s="890"/>
      <c r="H20" s="890"/>
      <c r="I20" s="890"/>
      <c r="J20" s="891"/>
      <c r="K20" s="891"/>
      <c r="L20" s="891"/>
    </row>
    <row r="21" ht="15" customHeight="1"/>
    <row r="22" spans="1:12" ht="18" customHeight="1">
      <c r="A22" s="1768"/>
      <c r="B22" s="1768"/>
      <c r="C22" s="1768"/>
      <c r="D22" s="1768"/>
      <c r="E22" s="650"/>
      <c r="F22" s="1769" t="str">
        <f>'Thong tin'!B8</f>
        <v>Bạc Liêu, ngày 05 tháng 06 năm 2018</v>
      </c>
      <c r="G22" s="1769"/>
      <c r="H22" s="1769"/>
      <c r="I22" s="1769"/>
      <c r="J22" s="1769"/>
      <c r="K22" s="1769"/>
      <c r="L22" s="1769"/>
    </row>
    <row r="23" spans="1:16" ht="18" customHeight="1">
      <c r="A23" s="1716" t="s">
        <v>245</v>
      </c>
      <c r="B23" s="1716"/>
      <c r="C23" s="1716"/>
      <c r="D23" s="1716"/>
      <c r="E23" s="608"/>
      <c r="F23" s="1717" t="str">
        <f>'Thong tin'!B7</f>
        <v>PHÓ CỤC TRƯỞNG</v>
      </c>
      <c r="G23" s="1717"/>
      <c r="H23" s="1717"/>
      <c r="I23" s="1717"/>
      <c r="J23" s="1717"/>
      <c r="K23" s="1717"/>
      <c r="L23" s="1717"/>
      <c r="P23" s="651"/>
    </row>
    <row r="24" spans="1:12" ht="18" customHeight="1">
      <c r="A24" s="1724"/>
      <c r="B24" s="1724"/>
      <c r="C24" s="1724"/>
      <c r="D24" s="1724"/>
      <c r="E24" s="710"/>
      <c r="F24" s="1717"/>
      <c r="G24" s="1717"/>
      <c r="H24" s="1717"/>
      <c r="I24" s="1717"/>
      <c r="J24" s="1717"/>
      <c r="K24" s="1717"/>
      <c r="L24" s="1717"/>
    </row>
    <row r="25" spans="1:12" ht="18" customHeight="1">
      <c r="A25" s="711"/>
      <c r="B25" s="711"/>
      <c r="C25" s="710"/>
      <c r="D25" s="710"/>
      <c r="E25" s="710"/>
      <c r="F25" s="710"/>
      <c r="G25" s="710"/>
      <c r="H25" s="710"/>
      <c r="I25" s="710"/>
      <c r="J25" s="710"/>
      <c r="K25" s="710"/>
      <c r="L25" s="710"/>
    </row>
    <row r="26" spans="1:12" ht="18">
      <c r="A26" s="711"/>
      <c r="B26" s="1818"/>
      <c r="C26" s="1818"/>
      <c r="D26" s="710"/>
      <c r="E26" s="710"/>
      <c r="F26" s="710"/>
      <c r="G26" s="710"/>
      <c r="H26" s="1818"/>
      <c r="I26" s="1818"/>
      <c r="J26" s="1818"/>
      <c r="K26" s="710"/>
      <c r="L26" s="710"/>
    </row>
    <row r="27" spans="1:12" ht="13.5" customHeight="1">
      <c r="A27" s="711"/>
      <c r="B27" s="711"/>
      <c r="C27" s="710"/>
      <c r="D27" s="710"/>
      <c r="E27" s="710"/>
      <c r="F27" s="710"/>
      <c r="G27" s="710"/>
      <c r="H27" s="710"/>
      <c r="I27" s="710"/>
      <c r="J27" s="710"/>
      <c r="K27" s="710"/>
      <c r="L27" s="710"/>
    </row>
    <row r="28" spans="1:12" ht="13.5" customHeight="1" hidden="1">
      <c r="A28" s="711"/>
      <c r="B28" s="711"/>
      <c r="C28" s="710"/>
      <c r="D28" s="710"/>
      <c r="E28" s="710"/>
      <c r="F28" s="710"/>
      <c r="G28" s="710"/>
      <c r="H28" s="710"/>
      <c r="I28" s="710"/>
      <c r="J28" s="710"/>
      <c r="K28" s="710"/>
      <c r="L28" s="710"/>
    </row>
    <row r="29" spans="1:12" s="573" customFormat="1" ht="19.5" hidden="1">
      <c r="A29" s="712" t="s">
        <v>289</v>
      </c>
      <c r="B29" s="699"/>
      <c r="C29" s="700"/>
      <c r="D29" s="700"/>
      <c r="E29" s="700"/>
      <c r="F29" s="700"/>
      <c r="G29" s="700"/>
      <c r="H29" s="700"/>
      <c r="I29" s="700"/>
      <c r="J29" s="700"/>
      <c r="K29" s="700"/>
      <c r="L29" s="700"/>
    </row>
    <row r="30" spans="1:12" s="618" customFormat="1" ht="18.75" hidden="1">
      <c r="A30" s="706"/>
      <c r="B30" s="713" t="s">
        <v>290</v>
      </c>
      <c r="C30" s="713"/>
      <c r="D30" s="713"/>
      <c r="E30" s="705"/>
      <c r="F30" s="705"/>
      <c r="G30" s="705"/>
      <c r="H30" s="705"/>
      <c r="I30" s="705"/>
      <c r="J30" s="705"/>
      <c r="K30" s="705"/>
      <c r="L30" s="705"/>
    </row>
    <row r="31" spans="1:12" s="618" customFormat="1" ht="18.75" hidden="1">
      <c r="A31" s="706"/>
      <c r="B31" s="713" t="s">
        <v>291</v>
      </c>
      <c r="C31" s="713"/>
      <c r="D31" s="713"/>
      <c r="E31" s="713"/>
      <c r="F31" s="705"/>
      <c r="G31" s="705"/>
      <c r="H31" s="705"/>
      <c r="I31" s="705"/>
      <c r="J31" s="705"/>
      <c r="K31" s="705"/>
      <c r="L31" s="705"/>
    </row>
    <row r="32" spans="1:12" s="618" customFormat="1" ht="18.75" hidden="1">
      <c r="A32" s="706"/>
      <c r="B32" s="705" t="s">
        <v>292</v>
      </c>
      <c r="C32" s="705"/>
      <c r="D32" s="705"/>
      <c r="E32" s="705"/>
      <c r="F32" s="705"/>
      <c r="G32" s="705"/>
      <c r="H32" s="705"/>
      <c r="I32" s="705"/>
      <c r="J32" s="705"/>
      <c r="K32" s="705"/>
      <c r="L32" s="705"/>
    </row>
    <row r="33" spans="1:12" ht="18">
      <c r="A33" s="711"/>
      <c r="B33" s="711"/>
      <c r="C33" s="710"/>
      <c r="D33" s="710"/>
      <c r="E33" s="710"/>
      <c r="F33" s="710"/>
      <c r="G33" s="710"/>
      <c r="H33" s="710"/>
      <c r="I33" s="710"/>
      <c r="J33" s="710"/>
      <c r="K33" s="710"/>
      <c r="L33" s="710"/>
    </row>
    <row r="34" spans="1:12" ht="18.75">
      <c r="A34" s="1640" t="str">
        <f>'Thong tin'!B5</f>
        <v>Nguyễn Thị Loan Thảo</v>
      </c>
      <c r="B34" s="1640"/>
      <c r="C34" s="1640"/>
      <c r="D34" s="1640"/>
      <c r="E34" s="708"/>
      <c r="F34" s="1640" t="str">
        <f>'Thong tin'!B6</f>
        <v>Nguyễn Hữu Bằng</v>
      </c>
      <c r="G34" s="1640"/>
      <c r="H34" s="1640"/>
      <c r="I34" s="1640"/>
      <c r="J34" s="1640"/>
      <c r="K34" s="1640"/>
      <c r="L34" s="1640"/>
    </row>
    <row r="35" spans="1:12" ht="18">
      <c r="A35" s="652"/>
      <c r="B35" s="652"/>
      <c r="C35" s="650"/>
      <c r="D35" s="650"/>
      <c r="E35" s="650"/>
      <c r="F35" s="650"/>
      <c r="G35" s="650"/>
      <c r="H35" s="650"/>
      <c r="I35" s="650"/>
      <c r="J35" s="650"/>
      <c r="K35" s="650"/>
      <c r="L35" s="650"/>
    </row>
  </sheetData>
  <sheetProtection/>
  <mergeCells count="27">
    <mergeCell ref="J8:L8"/>
    <mergeCell ref="A3:C3"/>
    <mergeCell ref="J2:L2"/>
    <mergeCell ref="D3:I3"/>
    <mergeCell ref="A1:C1"/>
    <mergeCell ref="D1:I2"/>
    <mergeCell ref="J1:L1"/>
    <mergeCell ref="A2:C2"/>
    <mergeCell ref="J3:L3"/>
    <mergeCell ref="A10:B10"/>
    <mergeCell ref="A11:B11"/>
    <mergeCell ref="A22:D22"/>
    <mergeCell ref="F22:L22"/>
    <mergeCell ref="J4:L4"/>
    <mergeCell ref="J5:L5"/>
    <mergeCell ref="A8:B9"/>
    <mergeCell ref="C8:C9"/>
    <mergeCell ref="D8:G8"/>
    <mergeCell ref="H8:I8"/>
    <mergeCell ref="A34:D34"/>
    <mergeCell ref="F34:L34"/>
    <mergeCell ref="A23:D23"/>
    <mergeCell ref="F23:L23"/>
    <mergeCell ref="A24:D24"/>
    <mergeCell ref="F24:L24"/>
    <mergeCell ref="B26:C26"/>
    <mergeCell ref="H26:J26"/>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28"/>
  <sheetViews>
    <sheetView view="pageBreakPreview" zoomScaleSheetLayoutView="100" zoomScalePageLayoutView="0" workbookViewId="0" topLeftCell="A7">
      <selection activeCell="F14" sqref="F14:G20"/>
    </sheetView>
  </sheetViews>
  <sheetFormatPr defaultColWidth="9.00390625" defaultRowHeight="15.75"/>
  <cols>
    <col min="1" max="1" width="3.875" style="645" customWidth="1"/>
    <col min="2" max="2" width="22.50390625" style="645" customWidth="1"/>
    <col min="3" max="3" width="9.00390625" style="645" customWidth="1"/>
    <col min="4" max="5" width="9.875" style="645" customWidth="1"/>
    <col min="6" max="6" width="9.375" style="645" customWidth="1"/>
    <col min="7" max="7" width="9.625" style="645" customWidth="1"/>
    <col min="8" max="8" width="10.125" style="645" customWidth="1"/>
    <col min="9" max="9" width="10.625" style="645" customWidth="1"/>
    <col min="10" max="10" width="8.625" style="645" customWidth="1"/>
    <col min="11" max="11" width="11.00390625" style="645" customWidth="1"/>
    <col min="12" max="12" width="8.875" style="645" customWidth="1"/>
    <col min="13" max="13" width="10.625" style="645" customWidth="1"/>
    <col min="14" max="16384" width="9.00390625" style="645" customWidth="1"/>
  </cols>
  <sheetData>
    <row r="1" spans="1:13" ht="24" customHeight="1">
      <c r="A1" s="1842" t="s">
        <v>293</v>
      </c>
      <c r="B1" s="1842"/>
      <c r="C1" s="1842"/>
      <c r="D1" s="1730" t="s">
        <v>658</v>
      </c>
      <c r="E1" s="1730"/>
      <c r="F1" s="1730"/>
      <c r="G1" s="1730"/>
      <c r="H1" s="1730"/>
      <c r="I1" s="1730"/>
      <c r="K1" s="717" t="s">
        <v>654</v>
      </c>
      <c r="L1" s="653"/>
      <c r="M1" s="653"/>
    </row>
    <row r="2" spans="1:13" ht="15.75" customHeight="1">
      <c r="A2" s="1843" t="s">
        <v>404</v>
      </c>
      <c r="B2" s="1843"/>
      <c r="C2" s="1843"/>
      <c r="D2" s="1762" t="str">
        <f>'Thong tin'!B3</f>
        <v>08 tháng / năm 2018</v>
      </c>
      <c r="E2" s="1762"/>
      <c r="F2" s="1762"/>
      <c r="G2" s="1762"/>
      <c r="H2" s="1762"/>
      <c r="I2" s="1762"/>
      <c r="K2" s="1761" t="str">
        <f>'Thong tin'!B4</f>
        <v>CTHADS tỉnh Bạc Liêu</v>
      </c>
      <c r="L2" s="1761"/>
      <c r="M2" s="1761"/>
    </row>
    <row r="3" spans="1:13" ht="18.75" customHeight="1">
      <c r="A3" s="1774" t="s">
        <v>356</v>
      </c>
      <c r="B3" s="1774"/>
      <c r="C3" s="1774"/>
      <c r="D3" s="549"/>
      <c r="E3" s="549"/>
      <c r="F3" s="549"/>
      <c r="G3" s="549"/>
      <c r="H3" s="549"/>
      <c r="I3" s="549"/>
      <c r="K3" s="553" t="s">
        <v>462</v>
      </c>
      <c r="L3" s="553"/>
      <c r="M3" s="553"/>
    </row>
    <row r="4" spans="1:13" ht="15.75" customHeight="1">
      <c r="A4" s="1841" t="s">
        <v>432</v>
      </c>
      <c r="B4" s="1841"/>
      <c r="C4" s="1841"/>
      <c r="D4" s="1837"/>
      <c r="E4" s="1837"/>
      <c r="F4" s="1837"/>
      <c r="G4" s="1837"/>
      <c r="H4" s="1837"/>
      <c r="I4" s="1837"/>
      <c r="K4" s="653" t="s">
        <v>397</v>
      </c>
      <c r="L4" s="653"/>
      <c r="M4" s="653"/>
    </row>
    <row r="5" spans="1:13" ht="15.75">
      <c r="A5" s="1838"/>
      <c r="B5" s="1838"/>
      <c r="C5" s="548"/>
      <c r="I5" s="654"/>
      <c r="J5" s="1839" t="s">
        <v>433</v>
      </c>
      <c r="K5" s="1839"/>
      <c r="L5" s="1839"/>
      <c r="M5" s="1839"/>
    </row>
    <row r="6" spans="1:13" ht="18.75" customHeight="1">
      <c r="A6" s="1749" t="s">
        <v>71</v>
      </c>
      <c r="B6" s="1750"/>
      <c r="C6" s="1781" t="s">
        <v>294</v>
      </c>
      <c r="D6" s="1778" t="s">
        <v>295</v>
      </c>
      <c r="E6" s="1840"/>
      <c r="F6" s="1840"/>
      <c r="G6" s="1775"/>
      <c r="H6" s="1778" t="s">
        <v>296</v>
      </c>
      <c r="I6" s="1840"/>
      <c r="J6" s="1840"/>
      <c r="K6" s="1840"/>
      <c r="L6" s="1840"/>
      <c r="M6" s="1775"/>
    </row>
    <row r="7" spans="1:13" ht="15.75" customHeight="1">
      <c r="A7" s="1751"/>
      <c r="B7" s="1752"/>
      <c r="C7" s="1782"/>
      <c r="D7" s="1778" t="s">
        <v>7</v>
      </c>
      <c r="E7" s="1840"/>
      <c r="F7" s="1840"/>
      <c r="G7" s="1775"/>
      <c r="H7" s="1781" t="s">
        <v>36</v>
      </c>
      <c r="I7" s="1778" t="s">
        <v>7</v>
      </c>
      <c r="J7" s="1840"/>
      <c r="K7" s="1840"/>
      <c r="L7" s="1840"/>
      <c r="M7" s="1775"/>
    </row>
    <row r="8" spans="1:13" ht="14.25" customHeight="1">
      <c r="A8" s="1751"/>
      <c r="B8" s="1752"/>
      <c r="C8" s="1782"/>
      <c r="D8" s="1781" t="s">
        <v>297</v>
      </c>
      <c r="E8" s="1781" t="s">
        <v>740</v>
      </c>
      <c r="F8" s="1781" t="s">
        <v>298</v>
      </c>
      <c r="G8" s="1781" t="s">
        <v>299</v>
      </c>
      <c r="H8" s="1782"/>
      <c r="I8" s="1781" t="s">
        <v>300</v>
      </c>
      <c r="J8" s="1781" t="s">
        <v>301</v>
      </c>
      <c r="K8" s="1781" t="s">
        <v>302</v>
      </c>
      <c r="L8" s="1781" t="s">
        <v>303</v>
      </c>
      <c r="M8" s="1781" t="s">
        <v>304</v>
      </c>
    </row>
    <row r="9" spans="1:13" ht="77.25" customHeight="1">
      <c r="A9" s="1779"/>
      <c r="B9" s="1780"/>
      <c r="C9" s="1783"/>
      <c r="D9" s="1783"/>
      <c r="E9" s="1783"/>
      <c r="F9" s="1783"/>
      <c r="G9" s="1783"/>
      <c r="H9" s="1783"/>
      <c r="I9" s="1783"/>
      <c r="J9" s="1783"/>
      <c r="K9" s="1783"/>
      <c r="L9" s="1783"/>
      <c r="M9" s="1783"/>
    </row>
    <row r="10" spans="1:13" s="649" customFormat="1" ht="16.5" customHeight="1">
      <c r="A10" s="1833" t="s">
        <v>6</v>
      </c>
      <c r="B10" s="1834"/>
      <c r="C10" s="625">
        <v>1</v>
      </c>
      <c r="D10" s="625">
        <v>2</v>
      </c>
      <c r="E10" s="625" t="s">
        <v>57</v>
      </c>
      <c r="F10" s="625" t="s">
        <v>72</v>
      </c>
      <c r="G10" s="625" t="s">
        <v>73</v>
      </c>
      <c r="H10" s="625" t="s">
        <v>74</v>
      </c>
      <c r="I10" s="625" t="s">
        <v>75</v>
      </c>
      <c r="J10" s="625" t="s">
        <v>76</v>
      </c>
      <c r="K10" s="625" t="s">
        <v>77</v>
      </c>
      <c r="L10" s="625" t="s">
        <v>100</v>
      </c>
      <c r="M10" s="625" t="s">
        <v>101</v>
      </c>
    </row>
    <row r="11" spans="1:13" s="649" customFormat="1" ht="18" customHeight="1">
      <c r="A11" s="1835" t="s">
        <v>36</v>
      </c>
      <c r="B11" s="1836"/>
      <c r="C11" s="889">
        <f>C12+C13</f>
        <v>0</v>
      </c>
      <c r="D11" s="889">
        <f aca="true" t="shared" si="0" ref="D11:M11">D12+D13</f>
        <v>0</v>
      </c>
      <c r="E11" s="889">
        <f t="shared" si="0"/>
        <v>0</v>
      </c>
      <c r="F11" s="889">
        <f t="shared" si="0"/>
        <v>0</v>
      </c>
      <c r="G11" s="889">
        <f t="shared" si="0"/>
        <v>0</v>
      </c>
      <c r="H11" s="889">
        <f t="shared" si="0"/>
        <v>0</v>
      </c>
      <c r="I11" s="889">
        <f t="shared" si="0"/>
        <v>0</v>
      </c>
      <c r="J11" s="889">
        <f t="shared" si="0"/>
        <v>0</v>
      </c>
      <c r="K11" s="889">
        <f t="shared" si="0"/>
        <v>0</v>
      </c>
      <c r="L11" s="889">
        <f t="shared" si="0"/>
        <v>0</v>
      </c>
      <c r="M11" s="889">
        <f t="shared" si="0"/>
        <v>0</v>
      </c>
    </row>
    <row r="12" spans="1:13" s="649" customFormat="1" ht="18" customHeight="1">
      <c r="A12" s="886" t="s">
        <v>0</v>
      </c>
      <c r="B12" s="878" t="s">
        <v>223</v>
      </c>
      <c r="C12" s="889">
        <f>D12+F12+G12</f>
        <v>0</v>
      </c>
      <c r="D12" s="890"/>
      <c r="E12" s="890"/>
      <c r="F12" s="890"/>
      <c r="G12" s="890"/>
      <c r="H12" s="889">
        <f>I12+J12+K12+L12+M12</f>
        <v>0</v>
      </c>
      <c r="I12" s="890"/>
      <c r="J12" s="890"/>
      <c r="K12" s="894"/>
      <c r="L12" s="894"/>
      <c r="M12" s="894"/>
    </row>
    <row r="13" spans="1:13" s="649" customFormat="1" ht="18" customHeight="1">
      <c r="A13" s="895" t="s">
        <v>1</v>
      </c>
      <c r="B13" s="878" t="s">
        <v>18</v>
      </c>
      <c r="C13" s="889">
        <f aca="true" t="shared" si="1" ref="C13:M13">SUM(C14:C20)</f>
        <v>0</v>
      </c>
      <c r="D13" s="889">
        <f t="shared" si="1"/>
        <v>0</v>
      </c>
      <c r="E13" s="889">
        <f t="shared" si="1"/>
        <v>0</v>
      </c>
      <c r="F13" s="889">
        <f t="shared" si="1"/>
        <v>0</v>
      </c>
      <c r="G13" s="889">
        <f t="shared" si="1"/>
        <v>0</v>
      </c>
      <c r="H13" s="889">
        <f t="shared" si="1"/>
        <v>0</v>
      </c>
      <c r="I13" s="889">
        <f t="shared" si="1"/>
        <v>0</v>
      </c>
      <c r="J13" s="889">
        <f t="shared" si="1"/>
        <v>0</v>
      </c>
      <c r="K13" s="889">
        <f t="shared" si="1"/>
        <v>0</v>
      </c>
      <c r="L13" s="889">
        <f t="shared" si="1"/>
        <v>0</v>
      </c>
      <c r="M13" s="889">
        <f t="shared" si="1"/>
        <v>0</v>
      </c>
    </row>
    <row r="14" spans="1:13" s="649" customFormat="1" ht="18" customHeight="1">
      <c r="A14" s="882" t="s">
        <v>51</v>
      </c>
      <c r="B14" s="858" t="s">
        <v>713</v>
      </c>
      <c r="C14" s="889">
        <f aca="true" t="shared" si="2" ref="C14:C20">D14+F14+G14</f>
        <v>0</v>
      </c>
      <c r="D14" s="890"/>
      <c r="E14" s="890"/>
      <c r="F14" s="890"/>
      <c r="G14" s="890"/>
      <c r="H14" s="889">
        <f aca="true" t="shared" si="3" ref="H14:H20">I14+J14+K14+L14+M14</f>
        <v>0</v>
      </c>
      <c r="I14" s="890"/>
      <c r="J14" s="890"/>
      <c r="K14" s="894"/>
      <c r="L14" s="894"/>
      <c r="M14" s="894"/>
    </row>
    <row r="15" spans="1:13" s="649" customFormat="1" ht="18" customHeight="1">
      <c r="A15" s="882" t="s">
        <v>52</v>
      </c>
      <c r="B15" s="858" t="s">
        <v>714</v>
      </c>
      <c r="C15" s="889">
        <f t="shared" si="2"/>
        <v>0</v>
      </c>
      <c r="D15" s="890"/>
      <c r="E15" s="890"/>
      <c r="F15" s="890"/>
      <c r="G15" s="890"/>
      <c r="H15" s="889">
        <f t="shared" si="3"/>
        <v>0</v>
      </c>
      <c r="I15" s="890"/>
      <c r="J15" s="890"/>
      <c r="K15" s="894"/>
      <c r="L15" s="894"/>
      <c r="M15" s="894"/>
    </row>
    <row r="16" spans="1:13" s="649" customFormat="1" ht="18" customHeight="1">
      <c r="A16" s="882" t="s">
        <v>57</v>
      </c>
      <c r="B16" s="858" t="s">
        <v>715</v>
      </c>
      <c r="C16" s="889">
        <f t="shared" si="2"/>
        <v>0</v>
      </c>
      <c r="D16" s="890"/>
      <c r="E16" s="890"/>
      <c r="F16" s="890"/>
      <c r="G16" s="890"/>
      <c r="H16" s="889">
        <f t="shared" si="3"/>
        <v>0</v>
      </c>
      <c r="I16" s="890"/>
      <c r="J16" s="890"/>
      <c r="K16" s="894"/>
      <c r="L16" s="894"/>
      <c r="M16" s="894"/>
    </row>
    <row r="17" spans="1:13" s="649" customFormat="1" ht="18" customHeight="1">
      <c r="A17" s="882" t="s">
        <v>72</v>
      </c>
      <c r="B17" s="858" t="s">
        <v>716</v>
      </c>
      <c r="C17" s="889">
        <f t="shared" si="2"/>
        <v>0</v>
      </c>
      <c r="D17" s="890"/>
      <c r="E17" s="890"/>
      <c r="F17" s="890"/>
      <c r="G17" s="890"/>
      <c r="H17" s="889">
        <f t="shared" si="3"/>
        <v>0</v>
      </c>
      <c r="I17" s="890"/>
      <c r="J17" s="890"/>
      <c r="K17" s="894"/>
      <c r="L17" s="894"/>
      <c r="M17" s="894"/>
    </row>
    <row r="18" spans="1:13" s="649" customFormat="1" ht="18" customHeight="1">
      <c r="A18" s="882" t="s">
        <v>73</v>
      </c>
      <c r="B18" s="858" t="s">
        <v>717</v>
      </c>
      <c r="C18" s="889">
        <f t="shared" si="2"/>
        <v>0</v>
      </c>
      <c r="D18" s="890"/>
      <c r="E18" s="890"/>
      <c r="F18" s="890"/>
      <c r="G18" s="890"/>
      <c r="H18" s="889">
        <f t="shared" si="3"/>
        <v>0</v>
      </c>
      <c r="I18" s="890"/>
      <c r="J18" s="890"/>
      <c r="K18" s="894"/>
      <c r="L18" s="894"/>
      <c r="M18" s="894"/>
    </row>
    <row r="19" spans="1:13" s="649" customFormat="1" ht="18" customHeight="1">
      <c r="A19" s="882" t="s">
        <v>74</v>
      </c>
      <c r="B19" s="858" t="s">
        <v>718</v>
      </c>
      <c r="C19" s="889">
        <f t="shared" si="2"/>
        <v>0</v>
      </c>
      <c r="D19" s="890"/>
      <c r="E19" s="890"/>
      <c r="F19" s="890"/>
      <c r="G19" s="1096"/>
      <c r="H19" s="889">
        <f t="shared" si="3"/>
        <v>0</v>
      </c>
      <c r="I19" s="890"/>
      <c r="J19" s="890"/>
      <c r="K19" s="894"/>
      <c r="L19" s="894"/>
      <c r="M19" s="894"/>
    </row>
    <row r="20" spans="1:13" ht="18" customHeight="1">
      <c r="A20" s="882" t="s">
        <v>75</v>
      </c>
      <c r="B20" s="858" t="s">
        <v>719</v>
      </c>
      <c r="C20" s="889">
        <f t="shared" si="2"/>
        <v>0</v>
      </c>
      <c r="D20" s="890"/>
      <c r="E20" s="890"/>
      <c r="F20" s="890"/>
      <c r="G20" s="890"/>
      <c r="H20" s="889">
        <f t="shared" si="3"/>
        <v>0</v>
      </c>
      <c r="I20" s="890"/>
      <c r="J20" s="890"/>
      <c r="K20" s="894"/>
      <c r="L20" s="894"/>
      <c r="M20" s="894"/>
    </row>
    <row r="21" spans="1:13" ht="18" customHeight="1">
      <c r="A21" s="1097"/>
      <c r="B21" s="1104"/>
      <c r="C21" s="1105"/>
      <c r="D21" s="1106"/>
      <c r="E21" s="1106"/>
      <c r="F21" s="1106"/>
      <c r="G21" s="1106"/>
      <c r="H21" s="1105"/>
      <c r="I21" s="1832" t="str">
        <f>'Thong tin'!B8</f>
        <v>Bạc Liêu, ngày 05 tháng 06 năm 2018</v>
      </c>
      <c r="J21" s="1832"/>
      <c r="K21" s="1832"/>
      <c r="L21" s="1832"/>
      <c r="M21" s="1832"/>
    </row>
    <row r="22" spans="1:13" ht="30.75" customHeight="1">
      <c r="A22" s="1767" t="s">
        <v>4</v>
      </c>
      <c r="B22" s="1767"/>
      <c r="C22" s="1767"/>
      <c r="D22" s="1767"/>
      <c r="E22" s="1767"/>
      <c r="F22" s="1767"/>
      <c r="G22" s="650"/>
      <c r="H22" s="572"/>
      <c r="I22" s="1717" t="str">
        <f>'Thong tin'!B7</f>
        <v>PHÓ CỤC TRƯỞNG</v>
      </c>
      <c r="J22" s="1717"/>
      <c r="K22" s="1717"/>
      <c r="L22" s="1717"/>
      <c r="M22" s="1717"/>
    </row>
    <row r="23" spans="1:13" ht="18.75">
      <c r="A23" s="1740"/>
      <c r="B23" s="1740"/>
      <c r="C23" s="1740"/>
      <c r="D23" s="1740"/>
      <c r="E23" s="1740"/>
      <c r="F23" s="1740"/>
      <c r="G23" s="655"/>
      <c r="H23" s="650"/>
      <c r="I23" s="1741"/>
      <c r="J23" s="1741"/>
      <c r="K23" s="1741"/>
      <c r="L23" s="1741"/>
      <c r="M23" s="1741"/>
    </row>
    <row r="24" spans="1:13" ht="31.5" customHeight="1">
      <c r="A24" s="574"/>
      <c r="B24" s="574"/>
      <c r="C24" s="574"/>
      <c r="D24" s="574"/>
      <c r="E24" s="574"/>
      <c r="F24" s="574"/>
      <c r="G24" s="655"/>
      <c r="H24" s="650"/>
      <c r="I24" s="576"/>
      <c r="J24" s="576"/>
      <c r="K24" s="576"/>
      <c r="L24" s="576"/>
      <c r="M24" s="576"/>
    </row>
    <row r="25" spans="1:13" ht="18.75">
      <c r="A25" s="574"/>
      <c r="B25" s="574"/>
      <c r="C25" s="574"/>
      <c r="D25" s="574"/>
      <c r="E25" s="574"/>
      <c r="F25" s="574"/>
      <c r="G25" s="655"/>
      <c r="H25" s="650"/>
      <c r="I25" s="576"/>
      <c r="J25" s="576"/>
      <c r="K25" s="576"/>
      <c r="L25" s="576"/>
      <c r="M25" s="576"/>
    </row>
    <row r="26" spans="1:13" ht="18">
      <c r="A26" s="650"/>
      <c r="B26" s="650"/>
      <c r="C26" s="650"/>
      <c r="D26" s="650"/>
      <c r="E26" s="650"/>
      <c r="F26" s="650"/>
      <c r="G26" s="650"/>
      <c r="H26" s="650"/>
      <c r="I26" s="650"/>
      <c r="J26" s="650"/>
      <c r="K26" s="650"/>
      <c r="L26" s="650"/>
      <c r="M26" s="650"/>
    </row>
    <row r="27" spans="1:13" ht="18.75">
      <c r="A27" s="1697" t="str">
        <f>'Thong tin'!B5</f>
        <v>Nguyễn Thị Loan Thảo</v>
      </c>
      <c r="B27" s="1697"/>
      <c r="C27" s="1697"/>
      <c r="D27" s="1697"/>
      <c r="E27" s="1697"/>
      <c r="F27" s="1697"/>
      <c r="G27" s="650"/>
      <c r="H27" s="656"/>
      <c r="I27" s="1640" t="str">
        <f>'Thong tin'!B6</f>
        <v>Nguyễn Hữu Bằng</v>
      </c>
      <c r="J27" s="1640"/>
      <c r="K27" s="1640"/>
      <c r="L27" s="1640"/>
      <c r="M27" s="1640"/>
    </row>
    <row r="28" spans="1:13" ht="12.75" customHeight="1">
      <c r="A28" s="650"/>
      <c r="B28" s="650"/>
      <c r="C28" s="650"/>
      <c r="D28" s="650"/>
      <c r="E28" s="650"/>
      <c r="F28" s="650"/>
      <c r="G28" s="650"/>
      <c r="H28" s="650"/>
      <c r="I28" s="656"/>
      <c r="J28" s="656"/>
      <c r="K28" s="656"/>
      <c r="L28" s="656"/>
      <c r="M28" s="656"/>
    </row>
  </sheetData>
  <sheetProtection/>
  <mergeCells count="35">
    <mergeCell ref="A4:C4"/>
    <mergeCell ref="D1:I1"/>
    <mergeCell ref="A1:C1"/>
    <mergeCell ref="A2:C2"/>
    <mergeCell ref="A3:C3"/>
    <mergeCell ref="D2:I2"/>
    <mergeCell ref="A5:B5"/>
    <mergeCell ref="J5:M5"/>
    <mergeCell ref="A6:B9"/>
    <mergeCell ref="C6:C9"/>
    <mergeCell ref="D6:G6"/>
    <mergeCell ref="H6:M6"/>
    <mergeCell ref="D7:G7"/>
    <mergeCell ref="I7:M7"/>
    <mergeCell ref="D8:D9"/>
    <mergeCell ref="K8:K9"/>
    <mergeCell ref="G8:G9"/>
    <mergeCell ref="L8:L9"/>
    <mergeCell ref="K2:M2"/>
    <mergeCell ref="D4:I4"/>
    <mergeCell ref="J8:J9"/>
    <mergeCell ref="H7:H9"/>
    <mergeCell ref="M8:M9"/>
    <mergeCell ref="I8:I9"/>
    <mergeCell ref="E8:E9"/>
    <mergeCell ref="I21:M21"/>
    <mergeCell ref="A10:B10"/>
    <mergeCell ref="A11:B11"/>
    <mergeCell ref="F8:F9"/>
    <mergeCell ref="A27:F27"/>
    <mergeCell ref="I27:M27"/>
    <mergeCell ref="A22:F22"/>
    <mergeCell ref="I22:M22"/>
    <mergeCell ref="A23:F23"/>
    <mergeCell ref="I23:M23"/>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2"/>
  <sheetViews>
    <sheetView view="pageBreakPreview" zoomScaleSheetLayoutView="100" zoomScalePageLayoutView="0" workbookViewId="0" topLeftCell="A1">
      <selection activeCell="A12" sqref="A12:T21"/>
    </sheetView>
  </sheetViews>
  <sheetFormatPr defaultColWidth="9.00390625" defaultRowHeight="15.75"/>
  <cols>
    <col min="1" max="1" width="2.50390625" style="552" customWidth="1"/>
    <col min="2" max="2" width="21.50390625" style="552" customWidth="1"/>
    <col min="3" max="3" width="6.125" style="552" customWidth="1"/>
    <col min="4" max="4" width="7.50390625" style="552" customWidth="1"/>
    <col min="5" max="5" width="4.75390625" style="552" customWidth="1"/>
    <col min="6" max="6" width="6.375" style="552" customWidth="1"/>
    <col min="7" max="7" width="4.50390625" style="552" customWidth="1"/>
    <col min="8" max="8" width="7.25390625" style="552" customWidth="1"/>
    <col min="9" max="9" width="4.375" style="552" customWidth="1"/>
    <col min="10" max="10" width="7.50390625" style="552" customWidth="1"/>
    <col min="11" max="11" width="4.25390625" style="552" customWidth="1"/>
    <col min="12" max="12" width="6.50390625" style="552" customWidth="1"/>
    <col min="13" max="13" width="5.375" style="552" customWidth="1"/>
    <col min="14" max="14" width="7.50390625" style="552" customWidth="1"/>
    <col min="15" max="15" width="4.375" style="552" customWidth="1"/>
    <col min="16" max="16" width="7.00390625" style="552" customWidth="1"/>
    <col min="17" max="17" width="5.75390625" style="552" customWidth="1"/>
    <col min="18" max="18" width="6.75390625" style="552" customWidth="1"/>
    <col min="19" max="19" width="4.00390625" style="552" customWidth="1"/>
    <col min="20" max="20" width="6.125" style="552" customWidth="1"/>
    <col min="21" max="16384" width="9.00390625" style="552" customWidth="1"/>
  </cols>
  <sheetData>
    <row r="1" spans="1:20" ht="18" customHeight="1">
      <c r="A1" s="1729" t="s">
        <v>308</v>
      </c>
      <c r="B1" s="1729"/>
      <c r="C1" s="1729"/>
      <c r="D1" s="1729"/>
      <c r="E1" s="1730" t="s">
        <v>659</v>
      </c>
      <c r="F1" s="1730"/>
      <c r="G1" s="1730"/>
      <c r="H1" s="1730"/>
      <c r="I1" s="1730"/>
      <c r="J1" s="1730"/>
      <c r="K1" s="1730"/>
      <c r="L1" s="1730"/>
      <c r="M1" s="1730"/>
      <c r="N1" s="1730"/>
      <c r="O1" s="1730"/>
      <c r="P1" s="553" t="s">
        <v>394</v>
      </c>
      <c r="Q1" s="653"/>
      <c r="R1" s="653"/>
      <c r="S1" s="653"/>
      <c r="T1" s="653"/>
    </row>
    <row r="2" spans="1:20" ht="20.25" customHeight="1">
      <c r="A2" s="1731" t="s">
        <v>404</v>
      </c>
      <c r="B2" s="1731"/>
      <c r="C2" s="1731"/>
      <c r="D2" s="1731"/>
      <c r="E2" s="1730"/>
      <c r="F2" s="1730"/>
      <c r="G2" s="1730"/>
      <c r="H2" s="1730"/>
      <c r="I2" s="1730"/>
      <c r="J2" s="1730"/>
      <c r="K2" s="1730"/>
      <c r="L2" s="1730"/>
      <c r="M2" s="1730"/>
      <c r="N2" s="1730"/>
      <c r="O2" s="1730"/>
      <c r="P2" s="718" t="str">
        <f>'Thong tin'!B4</f>
        <v>CTHADS tỉnh Bạc Liêu</v>
      </c>
      <c r="Q2" s="653"/>
      <c r="R2" s="653"/>
      <c r="S2" s="653"/>
      <c r="T2" s="653"/>
    </row>
    <row r="3" spans="1:20" ht="15" customHeight="1">
      <c r="A3" s="1731" t="s">
        <v>356</v>
      </c>
      <c r="B3" s="1731"/>
      <c r="C3" s="1731"/>
      <c r="D3" s="1731"/>
      <c r="E3" s="1730"/>
      <c r="F3" s="1730"/>
      <c r="G3" s="1730"/>
      <c r="H3" s="1730"/>
      <c r="I3" s="1730"/>
      <c r="J3" s="1730"/>
      <c r="K3" s="1730"/>
      <c r="L3" s="1730"/>
      <c r="M3" s="1730"/>
      <c r="N3" s="1730"/>
      <c r="O3" s="1730"/>
      <c r="P3" s="553" t="s">
        <v>462</v>
      </c>
      <c r="Q3" s="553"/>
      <c r="R3" s="553"/>
      <c r="S3" s="657"/>
      <c r="T3" s="657"/>
    </row>
    <row r="4" spans="1:20" ht="15.75" customHeight="1">
      <c r="A4" s="1785" t="s">
        <v>437</v>
      </c>
      <c r="B4" s="1785"/>
      <c r="C4" s="1785"/>
      <c r="D4" s="1785"/>
      <c r="E4" s="1855" t="str">
        <f>'Thong tin'!B3</f>
        <v>08 tháng / năm 2018</v>
      </c>
      <c r="F4" s="1855"/>
      <c r="G4" s="1855"/>
      <c r="H4" s="1855"/>
      <c r="I4" s="1855"/>
      <c r="J4" s="1855"/>
      <c r="K4" s="1855"/>
      <c r="L4" s="1855"/>
      <c r="M4" s="1855"/>
      <c r="N4" s="1855"/>
      <c r="O4" s="1855"/>
      <c r="P4" s="653" t="s">
        <v>406</v>
      </c>
      <c r="Q4" s="553"/>
      <c r="R4" s="553"/>
      <c r="S4" s="657"/>
      <c r="T4" s="657"/>
    </row>
    <row r="5" spans="1:18" ht="24" customHeight="1">
      <c r="A5" s="658"/>
      <c r="B5" s="658"/>
      <c r="C5" s="658"/>
      <c r="F5" s="1854"/>
      <c r="G5" s="1854"/>
      <c r="H5" s="1854"/>
      <c r="I5" s="1854"/>
      <c r="J5" s="1854"/>
      <c r="K5" s="1854"/>
      <c r="L5" s="1854"/>
      <c r="M5" s="1854"/>
      <c r="N5" s="1854"/>
      <c r="O5" s="1854"/>
      <c r="P5" s="616" t="s">
        <v>438</v>
      </c>
      <c r="Q5" s="659"/>
      <c r="R5" s="659"/>
    </row>
    <row r="6" spans="1:20" s="660" customFormat="1" ht="18" customHeight="1">
      <c r="A6" s="1848" t="s">
        <v>71</v>
      </c>
      <c r="B6" s="1849"/>
      <c r="C6" s="1778" t="s">
        <v>37</v>
      </c>
      <c r="D6" s="1775"/>
      <c r="E6" s="1778" t="s">
        <v>7</v>
      </c>
      <c r="F6" s="1840"/>
      <c r="G6" s="1840"/>
      <c r="H6" s="1840"/>
      <c r="I6" s="1840"/>
      <c r="J6" s="1840"/>
      <c r="K6" s="1840"/>
      <c r="L6" s="1840"/>
      <c r="M6" s="1840"/>
      <c r="N6" s="1840"/>
      <c r="O6" s="1840"/>
      <c r="P6" s="1840"/>
      <c r="Q6" s="1840"/>
      <c r="R6" s="1840"/>
      <c r="S6" s="1840"/>
      <c r="T6" s="1775"/>
    </row>
    <row r="7" spans="1:20" s="660" customFormat="1" ht="22.5" customHeight="1">
      <c r="A7" s="1850"/>
      <c r="B7" s="1851"/>
      <c r="C7" s="1781" t="s">
        <v>439</v>
      </c>
      <c r="D7" s="1781" t="s">
        <v>440</v>
      </c>
      <c r="E7" s="1778" t="s">
        <v>309</v>
      </c>
      <c r="F7" s="1856"/>
      <c r="G7" s="1856"/>
      <c r="H7" s="1856"/>
      <c r="I7" s="1856"/>
      <c r="J7" s="1856"/>
      <c r="K7" s="1856"/>
      <c r="L7" s="1857"/>
      <c r="M7" s="1778" t="s">
        <v>441</v>
      </c>
      <c r="N7" s="1840"/>
      <c r="O7" s="1840"/>
      <c r="P7" s="1840"/>
      <c r="Q7" s="1840"/>
      <c r="R7" s="1840"/>
      <c r="S7" s="1840"/>
      <c r="T7" s="1775"/>
    </row>
    <row r="8" spans="1:20" s="660" customFormat="1" ht="42.75" customHeight="1">
      <c r="A8" s="1850"/>
      <c r="B8" s="1851"/>
      <c r="C8" s="1782"/>
      <c r="D8" s="1782"/>
      <c r="E8" s="1772" t="s">
        <v>442</v>
      </c>
      <c r="F8" s="1772"/>
      <c r="G8" s="1778" t="s">
        <v>443</v>
      </c>
      <c r="H8" s="1840"/>
      <c r="I8" s="1840"/>
      <c r="J8" s="1840"/>
      <c r="K8" s="1840"/>
      <c r="L8" s="1775"/>
      <c r="M8" s="1772" t="s">
        <v>444</v>
      </c>
      <c r="N8" s="1772"/>
      <c r="O8" s="1778" t="s">
        <v>443</v>
      </c>
      <c r="P8" s="1840"/>
      <c r="Q8" s="1840"/>
      <c r="R8" s="1840"/>
      <c r="S8" s="1840"/>
      <c r="T8" s="1775"/>
    </row>
    <row r="9" spans="1:20" s="660" customFormat="1" ht="35.25" customHeight="1">
      <c r="A9" s="1850"/>
      <c r="B9" s="1851"/>
      <c r="C9" s="1782"/>
      <c r="D9" s="1782"/>
      <c r="E9" s="1781" t="s">
        <v>310</v>
      </c>
      <c r="F9" s="1781" t="s">
        <v>311</v>
      </c>
      <c r="G9" s="1852" t="s">
        <v>312</v>
      </c>
      <c r="H9" s="1853"/>
      <c r="I9" s="1852" t="s">
        <v>313</v>
      </c>
      <c r="J9" s="1853"/>
      <c r="K9" s="1852" t="s">
        <v>314</v>
      </c>
      <c r="L9" s="1853"/>
      <c r="M9" s="1781" t="s">
        <v>315</v>
      </c>
      <c r="N9" s="1781" t="s">
        <v>311</v>
      </c>
      <c r="O9" s="1852" t="s">
        <v>312</v>
      </c>
      <c r="P9" s="1853"/>
      <c r="Q9" s="1852" t="s">
        <v>316</v>
      </c>
      <c r="R9" s="1853"/>
      <c r="S9" s="1852" t="s">
        <v>317</v>
      </c>
      <c r="T9" s="1853"/>
    </row>
    <row r="10" spans="1:20" s="660" customFormat="1" ht="25.5" customHeight="1">
      <c r="A10" s="1852"/>
      <c r="B10" s="1853"/>
      <c r="C10" s="1783"/>
      <c r="D10" s="1783"/>
      <c r="E10" s="1783"/>
      <c r="F10" s="1783"/>
      <c r="G10" s="621" t="s">
        <v>315</v>
      </c>
      <c r="H10" s="621" t="s">
        <v>311</v>
      </c>
      <c r="I10" s="624" t="s">
        <v>315</v>
      </c>
      <c r="J10" s="621" t="s">
        <v>311</v>
      </c>
      <c r="K10" s="624" t="s">
        <v>315</v>
      </c>
      <c r="L10" s="621" t="s">
        <v>311</v>
      </c>
      <c r="M10" s="1783"/>
      <c r="N10" s="1783"/>
      <c r="O10" s="621" t="s">
        <v>315</v>
      </c>
      <c r="P10" s="621" t="s">
        <v>311</v>
      </c>
      <c r="Q10" s="624" t="s">
        <v>315</v>
      </c>
      <c r="R10" s="621" t="s">
        <v>311</v>
      </c>
      <c r="S10" s="624" t="s">
        <v>315</v>
      </c>
      <c r="T10" s="621" t="s">
        <v>311</v>
      </c>
    </row>
    <row r="11" spans="1:20" s="626" customFormat="1" ht="12.75">
      <c r="A11" s="1844" t="s">
        <v>6</v>
      </c>
      <c r="B11" s="1845"/>
      <c r="C11" s="661">
        <v>1</v>
      </c>
      <c r="D11" s="625">
        <v>2</v>
      </c>
      <c r="E11" s="661">
        <v>3</v>
      </c>
      <c r="F11" s="625">
        <v>4</v>
      </c>
      <c r="G11" s="661">
        <v>5</v>
      </c>
      <c r="H11" s="625">
        <v>6</v>
      </c>
      <c r="I11" s="661">
        <v>7</v>
      </c>
      <c r="J11" s="625">
        <v>8</v>
      </c>
      <c r="K11" s="661">
        <v>9</v>
      </c>
      <c r="L11" s="625">
        <v>10</v>
      </c>
      <c r="M11" s="661">
        <v>11</v>
      </c>
      <c r="N11" s="625">
        <v>12</v>
      </c>
      <c r="O11" s="661">
        <v>13</v>
      </c>
      <c r="P11" s="625">
        <v>14</v>
      </c>
      <c r="Q11" s="661">
        <v>15</v>
      </c>
      <c r="R11" s="625">
        <v>16</v>
      </c>
      <c r="S11" s="661">
        <v>17</v>
      </c>
      <c r="T11" s="625">
        <v>18</v>
      </c>
    </row>
    <row r="12" spans="1:20" s="567" customFormat="1" ht="15.75" customHeight="1">
      <c r="A12" s="1846" t="s">
        <v>36</v>
      </c>
      <c r="B12" s="1847"/>
      <c r="C12" s="896">
        <f>C13+C14</f>
        <v>0</v>
      </c>
      <c r="D12" s="896">
        <f aca="true" t="shared" si="0" ref="D12:T12">D13+D14</f>
        <v>0</v>
      </c>
      <c r="E12" s="896">
        <f t="shared" si="0"/>
        <v>0</v>
      </c>
      <c r="F12" s="896">
        <f t="shared" si="0"/>
        <v>0</v>
      </c>
      <c r="G12" s="896">
        <f t="shared" si="0"/>
        <v>0</v>
      </c>
      <c r="H12" s="896">
        <f t="shared" si="0"/>
        <v>0</v>
      </c>
      <c r="I12" s="896">
        <f t="shared" si="0"/>
        <v>0</v>
      </c>
      <c r="J12" s="896">
        <f t="shared" si="0"/>
        <v>0</v>
      </c>
      <c r="K12" s="896">
        <f t="shared" si="0"/>
        <v>0</v>
      </c>
      <c r="L12" s="896">
        <f t="shared" si="0"/>
        <v>0</v>
      </c>
      <c r="M12" s="896">
        <f t="shared" si="0"/>
        <v>0</v>
      </c>
      <c r="N12" s="896">
        <f t="shared" si="0"/>
        <v>0</v>
      </c>
      <c r="O12" s="896">
        <f t="shared" si="0"/>
        <v>0</v>
      </c>
      <c r="P12" s="896">
        <f t="shared" si="0"/>
        <v>0</v>
      </c>
      <c r="Q12" s="896">
        <f t="shared" si="0"/>
        <v>0</v>
      </c>
      <c r="R12" s="896">
        <f t="shared" si="0"/>
        <v>0</v>
      </c>
      <c r="S12" s="896">
        <f t="shared" si="0"/>
        <v>0</v>
      </c>
      <c r="T12" s="896">
        <f t="shared" si="0"/>
        <v>0</v>
      </c>
    </row>
    <row r="13" spans="1:20" s="567" customFormat="1" ht="15.75" customHeight="1">
      <c r="A13" s="877" t="s">
        <v>0</v>
      </c>
      <c r="B13" s="878" t="s">
        <v>223</v>
      </c>
      <c r="C13" s="860">
        <f>E13+M13</f>
        <v>0</v>
      </c>
      <c r="D13" s="840">
        <f>F13+N13</f>
        <v>0</v>
      </c>
      <c r="E13" s="897"/>
      <c r="F13" s="897"/>
      <c r="G13" s="897"/>
      <c r="H13" s="897"/>
      <c r="I13" s="897"/>
      <c r="J13" s="897"/>
      <c r="K13" s="897"/>
      <c r="L13" s="897"/>
      <c r="M13" s="897"/>
      <c r="N13" s="897"/>
      <c r="O13" s="897"/>
      <c r="P13" s="897"/>
      <c r="Q13" s="897"/>
      <c r="R13" s="897"/>
      <c r="S13" s="897"/>
      <c r="T13" s="897"/>
    </row>
    <row r="14" spans="1:20" s="567" customFormat="1" ht="15.75" customHeight="1">
      <c r="A14" s="881" t="s">
        <v>1</v>
      </c>
      <c r="B14" s="878" t="s">
        <v>18</v>
      </c>
      <c r="C14" s="860">
        <f aca="true" t="shared" si="1" ref="C14:T14">SUM(C15:C21)</f>
        <v>0</v>
      </c>
      <c r="D14" s="860">
        <f t="shared" si="1"/>
        <v>0</v>
      </c>
      <c r="E14" s="860">
        <f t="shared" si="1"/>
        <v>0</v>
      </c>
      <c r="F14" s="860">
        <f t="shared" si="1"/>
        <v>0</v>
      </c>
      <c r="G14" s="860">
        <f t="shared" si="1"/>
        <v>0</v>
      </c>
      <c r="H14" s="860">
        <f t="shared" si="1"/>
        <v>0</v>
      </c>
      <c r="I14" s="860">
        <f t="shared" si="1"/>
        <v>0</v>
      </c>
      <c r="J14" s="860">
        <f t="shared" si="1"/>
        <v>0</v>
      </c>
      <c r="K14" s="860">
        <f t="shared" si="1"/>
        <v>0</v>
      </c>
      <c r="L14" s="860">
        <f t="shared" si="1"/>
        <v>0</v>
      </c>
      <c r="M14" s="860">
        <f t="shared" si="1"/>
        <v>0</v>
      </c>
      <c r="N14" s="860">
        <f t="shared" si="1"/>
        <v>0</v>
      </c>
      <c r="O14" s="860">
        <f t="shared" si="1"/>
        <v>0</v>
      </c>
      <c r="P14" s="860">
        <f t="shared" si="1"/>
        <v>0</v>
      </c>
      <c r="Q14" s="860">
        <f t="shared" si="1"/>
        <v>0</v>
      </c>
      <c r="R14" s="860">
        <f t="shared" si="1"/>
        <v>0</v>
      </c>
      <c r="S14" s="860">
        <f t="shared" si="1"/>
        <v>0</v>
      </c>
      <c r="T14" s="860">
        <f t="shared" si="1"/>
        <v>0</v>
      </c>
    </row>
    <row r="15" spans="1:20" s="567" customFormat="1" ht="15.75" customHeight="1">
      <c r="A15" s="895">
        <v>1</v>
      </c>
      <c r="B15" s="858" t="s">
        <v>713</v>
      </c>
      <c r="C15" s="860">
        <f aca="true" t="shared" si="2" ref="C15:D21">E15+M15</f>
        <v>0</v>
      </c>
      <c r="D15" s="840">
        <f t="shared" si="2"/>
        <v>0</v>
      </c>
      <c r="E15" s="897"/>
      <c r="F15" s="897"/>
      <c r="G15" s="897"/>
      <c r="H15" s="897"/>
      <c r="I15" s="897"/>
      <c r="J15" s="897"/>
      <c r="K15" s="897"/>
      <c r="L15" s="897"/>
      <c r="M15" s="897"/>
      <c r="N15" s="897"/>
      <c r="O15" s="897"/>
      <c r="P15" s="897"/>
      <c r="Q15" s="897"/>
      <c r="R15" s="897"/>
      <c r="S15" s="897"/>
      <c r="T15" s="897"/>
    </row>
    <row r="16" spans="1:20" s="567" customFormat="1" ht="15.75" customHeight="1">
      <c r="A16" s="895">
        <v>2</v>
      </c>
      <c r="B16" s="858" t="s">
        <v>714</v>
      </c>
      <c r="C16" s="860">
        <f t="shared" si="2"/>
        <v>0</v>
      </c>
      <c r="D16" s="840">
        <f t="shared" si="2"/>
        <v>0</v>
      </c>
      <c r="E16" s="897"/>
      <c r="F16" s="897"/>
      <c r="G16" s="897"/>
      <c r="H16" s="897"/>
      <c r="I16" s="897"/>
      <c r="J16" s="897"/>
      <c r="K16" s="897"/>
      <c r="L16" s="897"/>
      <c r="M16" s="897"/>
      <c r="N16" s="897"/>
      <c r="O16" s="897"/>
      <c r="P16" s="897"/>
      <c r="Q16" s="897"/>
      <c r="R16" s="897"/>
      <c r="S16" s="897"/>
      <c r="T16" s="897"/>
    </row>
    <row r="17" spans="1:20" s="567" customFormat="1" ht="15.75" customHeight="1">
      <c r="A17" s="895">
        <v>3</v>
      </c>
      <c r="B17" s="858" t="s">
        <v>715</v>
      </c>
      <c r="C17" s="860">
        <f t="shared" si="2"/>
        <v>0</v>
      </c>
      <c r="D17" s="840">
        <f t="shared" si="2"/>
        <v>0</v>
      </c>
      <c r="E17" s="897"/>
      <c r="F17" s="897"/>
      <c r="G17" s="897"/>
      <c r="H17" s="897"/>
      <c r="I17" s="897"/>
      <c r="J17" s="897"/>
      <c r="K17" s="897"/>
      <c r="L17" s="897"/>
      <c r="M17" s="897"/>
      <c r="N17" s="897"/>
      <c r="O17" s="897"/>
      <c r="P17" s="897"/>
      <c r="Q17" s="897"/>
      <c r="R17" s="897"/>
      <c r="S17" s="897"/>
      <c r="T17" s="897"/>
    </row>
    <row r="18" spans="1:20" s="567" customFormat="1" ht="15.75" customHeight="1">
      <c r="A18" s="895">
        <v>4</v>
      </c>
      <c r="B18" s="858" t="s">
        <v>716</v>
      </c>
      <c r="C18" s="860">
        <f t="shared" si="2"/>
        <v>0</v>
      </c>
      <c r="D18" s="840">
        <f t="shared" si="2"/>
        <v>0</v>
      </c>
      <c r="E18" s="897"/>
      <c r="F18" s="897"/>
      <c r="G18" s="897"/>
      <c r="H18" s="897"/>
      <c r="I18" s="897"/>
      <c r="J18" s="897"/>
      <c r="K18" s="897"/>
      <c r="L18" s="897"/>
      <c r="M18" s="897"/>
      <c r="N18" s="897"/>
      <c r="O18" s="897"/>
      <c r="P18" s="897"/>
      <c r="Q18" s="897"/>
      <c r="R18" s="897"/>
      <c r="S18" s="897"/>
      <c r="T18" s="897"/>
    </row>
    <row r="19" spans="1:20" s="567" customFormat="1" ht="15.75" customHeight="1">
      <c r="A19" s="895">
        <v>5</v>
      </c>
      <c r="B19" s="858" t="s">
        <v>717</v>
      </c>
      <c r="C19" s="860">
        <f t="shared" si="2"/>
        <v>0</v>
      </c>
      <c r="D19" s="840">
        <f t="shared" si="2"/>
        <v>0</v>
      </c>
      <c r="E19" s="897"/>
      <c r="F19" s="897"/>
      <c r="G19" s="897"/>
      <c r="H19" s="897"/>
      <c r="I19" s="897"/>
      <c r="J19" s="897"/>
      <c r="K19" s="897"/>
      <c r="L19" s="897"/>
      <c r="M19" s="897"/>
      <c r="N19" s="897"/>
      <c r="O19" s="897"/>
      <c r="P19" s="897"/>
      <c r="Q19" s="897"/>
      <c r="R19" s="897"/>
      <c r="S19" s="897"/>
      <c r="T19" s="897"/>
    </row>
    <row r="20" spans="1:20" s="567" customFormat="1" ht="15.75" customHeight="1">
      <c r="A20" s="895">
        <v>6</v>
      </c>
      <c r="B20" s="858" t="s">
        <v>718</v>
      </c>
      <c r="C20" s="860">
        <f t="shared" si="2"/>
        <v>0</v>
      </c>
      <c r="D20" s="840">
        <f t="shared" si="2"/>
        <v>0</v>
      </c>
      <c r="E20" s="897"/>
      <c r="F20" s="897"/>
      <c r="G20" s="897"/>
      <c r="H20" s="897"/>
      <c r="I20" s="897"/>
      <c r="J20" s="897"/>
      <c r="K20" s="897"/>
      <c r="L20" s="897"/>
      <c r="M20" s="897"/>
      <c r="N20" s="897"/>
      <c r="O20" s="897"/>
      <c r="P20" s="897"/>
      <c r="Q20" s="897"/>
      <c r="R20" s="897"/>
      <c r="S20" s="897"/>
      <c r="T20" s="897"/>
    </row>
    <row r="21" spans="1:20" s="567" customFormat="1" ht="17.25" customHeight="1">
      <c r="A21" s="895">
        <v>7</v>
      </c>
      <c r="B21" s="858" t="s">
        <v>719</v>
      </c>
      <c r="C21" s="860">
        <f t="shared" si="2"/>
        <v>0</v>
      </c>
      <c r="D21" s="840">
        <f t="shared" si="2"/>
        <v>0</v>
      </c>
      <c r="E21" s="897"/>
      <c r="F21" s="897"/>
      <c r="G21" s="897"/>
      <c r="H21" s="897"/>
      <c r="I21" s="897"/>
      <c r="J21" s="897"/>
      <c r="K21" s="897"/>
      <c r="L21" s="897"/>
      <c r="M21" s="897"/>
      <c r="N21" s="897"/>
      <c r="O21" s="897"/>
      <c r="P21" s="897"/>
      <c r="Q21" s="897"/>
      <c r="R21" s="897"/>
      <c r="S21" s="897"/>
      <c r="T21" s="897"/>
    </row>
    <row r="22" ht="17.25" customHeight="1"/>
    <row r="23" spans="1:20" ht="17.25" customHeight="1">
      <c r="A23" s="569"/>
      <c r="B23" s="1722"/>
      <c r="C23" s="1722"/>
      <c r="D23" s="1722"/>
      <c r="E23" s="1722"/>
      <c r="F23" s="1722"/>
      <c r="G23" s="1722"/>
      <c r="H23" s="639"/>
      <c r="I23" s="639"/>
      <c r="J23" s="698"/>
      <c r="K23" s="639"/>
      <c r="L23" s="1769" t="str">
        <f>'Thong tin'!B8</f>
        <v>Bạc Liêu, ngày 05 tháng 06 năm 2018</v>
      </c>
      <c r="M23" s="1769"/>
      <c r="N23" s="1769"/>
      <c r="O23" s="1769"/>
      <c r="P23" s="1769"/>
      <c r="Q23" s="1769"/>
      <c r="R23" s="1769"/>
      <c r="S23" s="1769"/>
      <c r="T23" s="1769"/>
    </row>
    <row r="24" spans="1:20" ht="17.25" customHeight="1">
      <c r="A24" s="569"/>
      <c r="B24" s="1716" t="s">
        <v>42</v>
      </c>
      <c r="C24" s="1716"/>
      <c r="D24" s="1716"/>
      <c r="E24" s="1716"/>
      <c r="F24" s="1716"/>
      <c r="G24" s="1716"/>
      <c r="H24" s="608"/>
      <c r="I24" s="608"/>
      <c r="J24" s="608"/>
      <c r="K24" s="608"/>
      <c r="L24" s="1717" t="str">
        <f>'Thong tin'!B7</f>
        <v>PHÓ CỤC TRƯỞNG</v>
      </c>
      <c r="M24" s="1717"/>
      <c r="N24" s="1717"/>
      <c r="O24" s="1717"/>
      <c r="P24" s="1717"/>
      <c r="Q24" s="1717"/>
      <c r="R24" s="1717"/>
      <c r="S24" s="1717"/>
      <c r="T24" s="1717"/>
    </row>
    <row r="25" spans="1:20" s="663" customFormat="1" ht="18.75">
      <c r="A25" s="662"/>
      <c r="B25" s="1724"/>
      <c r="C25" s="1724"/>
      <c r="D25" s="1724"/>
      <c r="E25" s="1724"/>
      <c r="F25" s="1724"/>
      <c r="G25" s="719"/>
      <c r="H25" s="719"/>
      <c r="I25" s="719"/>
      <c r="J25" s="719"/>
      <c r="K25" s="719"/>
      <c r="L25" s="1717"/>
      <c r="M25" s="1717"/>
      <c r="N25" s="1717"/>
      <c r="O25" s="1717"/>
      <c r="P25" s="1717"/>
      <c r="Q25" s="1717"/>
      <c r="R25" s="1717"/>
      <c r="S25" s="1717"/>
      <c r="T25" s="1717"/>
    </row>
    <row r="26" spans="1:20" s="663" customFormat="1" ht="18.75">
      <c r="A26" s="662"/>
      <c r="B26" s="699"/>
      <c r="C26" s="699"/>
      <c r="D26" s="699"/>
      <c r="E26" s="699"/>
      <c r="F26" s="699"/>
      <c r="G26" s="719"/>
      <c r="H26" s="719"/>
      <c r="I26" s="719"/>
      <c r="J26" s="719"/>
      <c r="K26" s="719"/>
      <c r="L26" s="611"/>
      <c r="M26" s="611"/>
      <c r="N26" s="611"/>
      <c r="O26" s="611"/>
      <c r="P26" s="611"/>
      <c r="Q26" s="611"/>
      <c r="R26" s="611"/>
      <c r="S26" s="611"/>
      <c r="T26" s="611"/>
    </row>
    <row r="27" spans="1:20" s="663" customFormat="1" ht="18.75">
      <c r="A27" s="662"/>
      <c r="B27" s="699"/>
      <c r="C27" s="699"/>
      <c r="D27" s="699"/>
      <c r="E27" s="699"/>
      <c r="F27" s="699"/>
      <c r="G27" s="719"/>
      <c r="H27" s="719"/>
      <c r="I27" s="719"/>
      <c r="J27" s="719"/>
      <c r="K27" s="719"/>
      <c r="L27" s="611"/>
      <c r="M27" s="611"/>
      <c r="N27" s="611"/>
      <c r="O27" s="611"/>
      <c r="P27" s="611"/>
      <c r="Q27" s="611"/>
      <c r="R27" s="611"/>
      <c r="S27" s="611"/>
      <c r="T27" s="611"/>
    </row>
    <row r="28" spans="1:20" s="663" customFormat="1" ht="18.75">
      <c r="A28" s="662"/>
      <c r="B28" s="719"/>
      <c r="C28" s="719"/>
      <c r="D28" s="719"/>
      <c r="E28" s="719"/>
      <c r="F28" s="719"/>
      <c r="G28" s="719"/>
      <c r="H28" s="719"/>
      <c r="I28" s="719"/>
      <c r="J28" s="719"/>
      <c r="K28" s="719"/>
      <c r="L28" s="719"/>
      <c r="M28" s="719"/>
      <c r="N28" s="719"/>
      <c r="O28" s="719"/>
      <c r="P28" s="719"/>
      <c r="Q28" s="719"/>
      <c r="R28" s="719"/>
      <c r="S28" s="719"/>
      <c r="T28" s="719"/>
    </row>
    <row r="29" spans="2:20" ht="18">
      <c r="B29" s="698"/>
      <c r="C29" s="698"/>
      <c r="D29" s="698"/>
      <c r="E29" s="698"/>
      <c r="F29" s="698"/>
      <c r="G29" s="698"/>
      <c r="H29" s="698"/>
      <c r="I29" s="698"/>
      <c r="J29" s="698"/>
      <c r="K29" s="698"/>
      <c r="L29" s="698"/>
      <c r="M29" s="698"/>
      <c r="N29" s="698"/>
      <c r="O29" s="698"/>
      <c r="P29" s="698"/>
      <c r="Q29" s="698"/>
      <c r="R29" s="698"/>
      <c r="S29" s="698"/>
      <c r="T29" s="698"/>
    </row>
    <row r="30" spans="2:20" ht="18.75">
      <c r="B30" s="1640" t="str">
        <f>'Thong tin'!B5</f>
        <v>Nguyễn Thị Loan Thảo</v>
      </c>
      <c r="C30" s="1640"/>
      <c r="D30" s="1640"/>
      <c r="E30" s="1640"/>
      <c r="F30" s="1640"/>
      <c r="G30" s="1640"/>
      <c r="H30" s="698"/>
      <c r="I30" s="698"/>
      <c r="J30" s="698"/>
      <c r="K30" s="698"/>
      <c r="L30" s="1640" t="str">
        <f>'Thong tin'!B6</f>
        <v>Nguyễn Hữu Bằng</v>
      </c>
      <c r="M30" s="1640"/>
      <c r="N30" s="1640"/>
      <c r="O30" s="1640"/>
      <c r="P30" s="1640"/>
      <c r="Q30" s="1640"/>
      <c r="R30" s="1640"/>
      <c r="S30" s="1640"/>
      <c r="T30" s="1640"/>
    </row>
    <row r="31" spans="2:20" ht="18.75">
      <c r="B31" s="571"/>
      <c r="C31" s="571"/>
      <c r="D31" s="571"/>
      <c r="E31" s="571"/>
      <c r="F31" s="571"/>
      <c r="G31" s="571"/>
      <c r="H31" s="656"/>
      <c r="I31" s="571"/>
      <c r="J31" s="571"/>
      <c r="K31" s="571"/>
      <c r="L31" s="571"/>
      <c r="M31" s="571"/>
      <c r="N31" s="571"/>
      <c r="O31" s="571"/>
      <c r="P31" s="571"/>
      <c r="Q31" s="571"/>
      <c r="R31" s="571"/>
      <c r="S31" s="571"/>
      <c r="T31" s="571"/>
    </row>
    <row r="32" spans="2:20" ht="18">
      <c r="B32" s="571"/>
      <c r="C32" s="571"/>
      <c r="D32" s="571"/>
      <c r="E32" s="571"/>
      <c r="F32" s="571"/>
      <c r="G32" s="571"/>
      <c r="H32" s="571"/>
      <c r="I32" s="571"/>
      <c r="J32" s="571"/>
      <c r="K32" s="571"/>
      <c r="L32" s="571"/>
      <c r="M32" s="571"/>
      <c r="N32" s="571"/>
      <c r="O32" s="571"/>
      <c r="P32" s="571"/>
      <c r="Q32" s="571"/>
      <c r="R32" s="571"/>
      <c r="S32" s="571"/>
      <c r="T32" s="571"/>
    </row>
  </sheetData>
  <sheetProtection/>
  <mergeCells count="38">
    <mergeCell ref="F5:O5"/>
    <mergeCell ref="A1:D1"/>
    <mergeCell ref="A2:D2"/>
    <mergeCell ref="A3:D3"/>
    <mergeCell ref="A4:D4"/>
    <mergeCell ref="O9:P9"/>
    <mergeCell ref="E1:O3"/>
    <mergeCell ref="E4:O4"/>
    <mergeCell ref="G8:L8"/>
    <mergeCell ref="E7:L7"/>
    <mergeCell ref="M7:T7"/>
    <mergeCell ref="E8:F8"/>
    <mergeCell ref="Q9:R9"/>
    <mergeCell ref="I9:J9"/>
    <mergeCell ref="K9:L9"/>
    <mergeCell ref="M9:M10"/>
    <mergeCell ref="N9:N10"/>
    <mergeCell ref="S9:T9"/>
    <mergeCell ref="A11:B11"/>
    <mergeCell ref="A12:B12"/>
    <mergeCell ref="B23:G23"/>
    <mergeCell ref="L23:T23"/>
    <mergeCell ref="A6:B10"/>
    <mergeCell ref="C6:D6"/>
    <mergeCell ref="E6:T6"/>
    <mergeCell ref="G9:H9"/>
    <mergeCell ref="M8:N8"/>
    <mergeCell ref="O8:T8"/>
    <mergeCell ref="C7:C10"/>
    <mergeCell ref="D7:D10"/>
    <mergeCell ref="B30:G30"/>
    <mergeCell ref="L30:T30"/>
    <mergeCell ref="B24:G24"/>
    <mergeCell ref="L24:T24"/>
    <mergeCell ref="B25:F25"/>
    <mergeCell ref="L25:T25"/>
    <mergeCell ref="E9:E10"/>
    <mergeCell ref="F9:F10"/>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7"/>
  <sheetViews>
    <sheetView view="pageBreakPreview" zoomScaleSheetLayoutView="100" zoomScalePageLayoutView="0" workbookViewId="0" topLeftCell="A4">
      <selection activeCell="A21" sqref="A21"/>
    </sheetView>
  </sheetViews>
  <sheetFormatPr defaultColWidth="9.00390625" defaultRowHeight="15.75"/>
  <cols>
    <col min="1" max="1" width="3.75390625" style="674" customWidth="1"/>
    <col min="2" max="2" width="23.625" style="665" customWidth="1"/>
    <col min="3" max="3" width="9.25390625" style="665" customWidth="1"/>
    <col min="4" max="4" width="15.375" style="665" customWidth="1"/>
    <col min="5" max="5" width="8.375" style="665" customWidth="1"/>
    <col min="6" max="6" width="10.75390625" style="665" customWidth="1"/>
    <col min="7" max="7" width="8.25390625" style="665" customWidth="1"/>
    <col min="8" max="8" width="9.875" style="665" customWidth="1"/>
    <col min="9" max="9" width="9.00390625" style="665" customWidth="1"/>
    <col min="10" max="10" width="12.25390625" style="665" customWidth="1"/>
    <col min="11" max="11" width="9.25390625" style="665" customWidth="1"/>
    <col min="12" max="12" width="11.50390625" style="665" customWidth="1"/>
    <col min="13" max="16384" width="9.00390625" style="665" customWidth="1"/>
  </cols>
  <sheetData>
    <row r="1" spans="1:12" ht="20.25" customHeight="1">
      <c r="A1" s="1761" t="s">
        <v>319</v>
      </c>
      <c r="B1" s="1761"/>
      <c r="C1" s="1761"/>
      <c r="D1" s="1817" t="s">
        <v>445</v>
      </c>
      <c r="E1" s="1817"/>
      <c r="F1" s="1817"/>
      <c r="G1" s="1817"/>
      <c r="H1" s="1817"/>
      <c r="I1" s="1817"/>
      <c r="J1" s="587" t="s">
        <v>446</v>
      </c>
      <c r="K1" s="664"/>
      <c r="L1" s="664"/>
    </row>
    <row r="2" spans="1:12" ht="18.75" customHeight="1">
      <c r="A2" s="1758" t="s">
        <v>404</v>
      </c>
      <c r="B2" s="1758"/>
      <c r="C2" s="1758"/>
      <c r="D2" s="1872" t="s">
        <v>320</v>
      </c>
      <c r="E2" s="1872"/>
      <c r="F2" s="1872"/>
      <c r="G2" s="1872"/>
      <c r="H2" s="1872"/>
      <c r="I2" s="1872"/>
      <c r="J2" s="1761" t="str">
        <f>'Thong tin'!B4</f>
        <v>CTHADS tỉnh Bạc Liêu</v>
      </c>
      <c r="K2" s="1761"/>
      <c r="L2" s="1761"/>
    </row>
    <row r="3" spans="1:12" ht="17.25">
      <c r="A3" s="1758" t="s">
        <v>356</v>
      </c>
      <c r="B3" s="1758"/>
      <c r="C3" s="1758"/>
      <c r="D3" s="1732" t="str">
        <f>'Thong tin'!B3</f>
        <v>08 tháng / năm 2018</v>
      </c>
      <c r="E3" s="1733"/>
      <c r="F3" s="1733"/>
      <c r="G3" s="1733"/>
      <c r="H3" s="1733"/>
      <c r="I3" s="1733"/>
      <c r="J3" s="590" t="s">
        <v>464</v>
      </c>
      <c r="K3" s="590"/>
      <c r="L3" s="590"/>
    </row>
    <row r="4" spans="1:12" ht="15.75">
      <c r="A4" s="1864" t="s">
        <v>449</v>
      </c>
      <c r="B4" s="1864"/>
      <c r="C4" s="1864"/>
      <c r="D4" s="1865"/>
      <c r="E4" s="1865"/>
      <c r="F4" s="1865"/>
      <c r="G4" s="1865"/>
      <c r="H4" s="1865"/>
      <c r="I4" s="1865"/>
      <c r="J4" s="1759" t="s">
        <v>406</v>
      </c>
      <c r="K4" s="1759"/>
      <c r="L4" s="1759"/>
    </row>
    <row r="5" spans="1:12" ht="15.75">
      <c r="A5" s="666"/>
      <c r="B5" s="666"/>
      <c r="C5" s="667"/>
      <c r="D5" s="667"/>
      <c r="E5" s="589"/>
      <c r="J5" s="668" t="s">
        <v>450</v>
      </c>
      <c r="K5" s="633"/>
      <c r="L5" s="633"/>
    </row>
    <row r="6" spans="1:12" ht="24.75" customHeight="1">
      <c r="A6" s="1866" t="s">
        <v>71</v>
      </c>
      <c r="B6" s="1867"/>
      <c r="C6" s="1859" t="s">
        <v>451</v>
      </c>
      <c r="D6" s="1859"/>
      <c r="E6" s="1859"/>
      <c r="F6" s="1859"/>
      <c r="G6" s="1859"/>
      <c r="H6" s="1859"/>
      <c r="I6" s="1859" t="s">
        <v>321</v>
      </c>
      <c r="J6" s="1859"/>
      <c r="K6" s="1859"/>
      <c r="L6" s="1859"/>
    </row>
    <row r="7" spans="1:12" ht="17.25" customHeight="1">
      <c r="A7" s="1868"/>
      <c r="B7" s="1869"/>
      <c r="C7" s="1859" t="s">
        <v>37</v>
      </c>
      <c r="D7" s="1859"/>
      <c r="E7" s="1859" t="s">
        <v>7</v>
      </c>
      <c r="F7" s="1859"/>
      <c r="G7" s="1859"/>
      <c r="H7" s="1859"/>
      <c r="I7" s="1859" t="s">
        <v>322</v>
      </c>
      <c r="J7" s="1859"/>
      <c r="K7" s="1859" t="s">
        <v>323</v>
      </c>
      <c r="L7" s="1859"/>
    </row>
    <row r="8" spans="1:12" ht="31.5" customHeight="1">
      <c r="A8" s="1868"/>
      <c r="B8" s="1869"/>
      <c r="C8" s="1859"/>
      <c r="D8" s="1859"/>
      <c r="E8" s="1859" t="s">
        <v>324</v>
      </c>
      <c r="F8" s="1859"/>
      <c r="G8" s="1859" t="s">
        <v>325</v>
      </c>
      <c r="H8" s="1859"/>
      <c r="I8" s="1859"/>
      <c r="J8" s="1859"/>
      <c r="K8" s="1859"/>
      <c r="L8" s="1859"/>
    </row>
    <row r="9" spans="1:12" ht="24.75" customHeight="1">
      <c r="A9" s="1870"/>
      <c r="B9" s="1871"/>
      <c r="C9" s="669" t="s">
        <v>326</v>
      </c>
      <c r="D9" s="669" t="s">
        <v>10</v>
      </c>
      <c r="E9" s="669" t="s">
        <v>3</v>
      </c>
      <c r="F9" s="669" t="s">
        <v>327</v>
      </c>
      <c r="G9" s="669" t="s">
        <v>3</v>
      </c>
      <c r="H9" s="669" t="s">
        <v>327</v>
      </c>
      <c r="I9" s="669" t="s">
        <v>3</v>
      </c>
      <c r="J9" s="669" t="s">
        <v>327</v>
      </c>
      <c r="K9" s="669" t="s">
        <v>3</v>
      </c>
      <c r="L9" s="669" t="s">
        <v>327</v>
      </c>
    </row>
    <row r="10" spans="1:12" s="671" customFormat="1" ht="15.75">
      <c r="A10" s="1792" t="s">
        <v>6</v>
      </c>
      <c r="B10" s="1793"/>
      <c r="C10" s="670">
        <v>1</v>
      </c>
      <c r="D10" s="670">
        <v>2</v>
      </c>
      <c r="E10" s="670">
        <v>3</v>
      </c>
      <c r="F10" s="670">
        <v>4</v>
      </c>
      <c r="G10" s="670">
        <v>5</v>
      </c>
      <c r="H10" s="670">
        <v>6</v>
      </c>
      <c r="I10" s="670">
        <v>7</v>
      </c>
      <c r="J10" s="670">
        <v>8</v>
      </c>
      <c r="K10" s="670">
        <v>9</v>
      </c>
      <c r="L10" s="670">
        <v>10</v>
      </c>
    </row>
    <row r="11" spans="1:12" s="671" customFormat="1" ht="17.25" customHeight="1">
      <c r="A11" s="1862" t="s">
        <v>36</v>
      </c>
      <c r="B11" s="1863"/>
      <c r="C11" s="898">
        <f>C12+C13</f>
        <v>0</v>
      </c>
      <c r="D11" s="898">
        <f aca="true" t="shared" si="0" ref="D11:L11">D12+D13</f>
        <v>0</v>
      </c>
      <c r="E11" s="898">
        <f t="shared" si="0"/>
        <v>0</v>
      </c>
      <c r="F11" s="898">
        <f t="shared" si="0"/>
        <v>0</v>
      </c>
      <c r="G11" s="898">
        <f t="shared" si="0"/>
        <v>0</v>
      </c>
      <c r="H11" s="898">
        <f t="shared" si="0"/>
        <v>0</v>
      </c>
      <c r="I11" s="898">
        <f t="shared" si="0"/>
        <v>0</v>
      </c>
      <c r="J11" s="898">
        <f t="shared" si="0"/>
        <v>0</v>
      </c>
      <c r="K11" s="898">
        <f t="shared" si="0"/>
        <v>0</v>
      </c>
      <c r="L11" s="898">
        <f t="shared" si="0"/>
        <v>0</v>
      </c>
    </row>
    <row r="12" spans="1:12" s="673" customFormat="1" ht="17.25" customHeight="1">
      <c r="A12" s="899" t="s">
        <v>0</v>
      </c>
      <c r="B12" s="900" t="s">
        <v>97</v>
      </c>
      <c r="C12" s="901">
        <f>E12+G12</f>
        <v>0</v>
      </c>
      <c r="D12" s="901">
        <f>F12+H12</f>
        <v>0</v>
      </c>
      <c r="E12" s="902"/>
      <c r="F12" s="902"/>
      <c r="G12" s="902"/>
      <c r="H12" s="902"/>
      <c r="I12" s="902"/>
      <c r="J12" s="902"/>
      <c r="K12" s="902"/>
      <c r="L12" s="902"/>
    </row>
    <row r="13" spans="1:12" s="673" customFormat="1" ht="17.25" customHeight="1">
      <c r="A13" s="903" t="s">
        <v>1</v>
      </c>
      <c r="B13" s="900" t="s">
        <v>18</v>
      </c>
      <c r="C13" s="901">
        <f>SUM(C14:C20)</f>
        <v>0</v>
      </c>
      <c r="D13" s="901">
        <f aca="true" t="shared" si="1" ref="D13:L13">SUM(D14:D20)</f>
        <v>0</v>
      </c>
      <c r="E13" s="901">
        <f t="shared" si="1"/>
        <v>0</v>
      </c>
      <c r="F13" s="901">
        <f t="shared" si="1"/>
        <v>0</v>
      </c>
      <c r="G13" s="901">
        <f t="shared" si="1"/>
        <v>0</v>
      </c>
      <c r="H13" s="901">
        <f t="shared" si="1"/>
        <v>0</v>
      </c>
      <c r="I13" s="901">
        <f t="shared" si="1"/>
        <v>0</v>
      </c>
      <c r="J13" s="901">
        <f t="shared" si="1"/>
        <v>0</v>
      </c>
      <c r="K13" s="901">
        <f t="shared" si="1"/>
        <v>0</v>
      </c>
      <c r="L13" s="901">
        <f t="shared" si="1"/>
        <v>0</v>
      </c>
    </row>
    <row r="14" spans="1:12" s="673" customFormat="1" ht="17.25" customHeight="1">
      <c r="A14" s="904">
        <v>1</v>
      </c>
      <c r="B14" s="905" t="s">
        <v>713</v>
      </c>
      <c r="C14" s="901">
        <f aca="true" t="shared" si="2" ref="C14:D20">E14+G14</f>
        <v>0</v>
      </c>
      <c r="D14" s="901">
        <f t="shared" si="2"/>
        <v>0</v>
      </c>
      <c r="E14" s="902"/>
      <c r="F14" s="902"/>
      <c r="G14" s="902"/>
      <c r="H14" s="902"/>
      <c r="I14" s="902"/>
      <c r="J14" s="902"/>
      <c r="K14" s="902"/>
      <c r="L14" s="902"/>
    </row>
    <row r="15" spans="1:12" s="673" customFormat="1" ht="17.25" customHeight="1">
      <c r="A15" s="904">
        <v>2</v>
      </c>
      <c r="B15" s="905" t="s">
        <v>714</v>
      </c>
      <c r="C15" s="901">
        <f t="shared" si="2"/>
        <v>0</v>
      </c>
      <c r="D15" s="901">
        <f t="shared" si="2"/>
        <v>0</v>
      </c>
      <c r="E15" s="902"/>
      <c r="F15" s="902"/>
      <c r="G15" s="902"/>
      <c r="H15" s="902"/>
      <c r="I15" s="902"/>
      <c r="J15" s="902"/>
      <c r="K15" s="902"/>
      <c r="L15" s="902"/>
    </row>
    <row r="16" spans="1:12" s="673" customFormat="1" ht="17.25" customHeight="1">
      <c r="A16" s="904">
        <v>3</v>
      </c>
      <c r="B16" s="905" t="s">
        <v>715</v>
      </c>
      <c r="C16" s="901">
        <f t="shared" si="2"/>
        <v>0</v>
      </c>
      <c r="D16" s="901">
        <f t="shared" si="2"/>
        <v>0</v>
      </c>
      <c r="E16" s="902"/>
      <c r="F16" s="902"/>
      <c r="G16" s="902"/>
      <c r="H16" s="902"/>
      <c r="I16" s="902"/>
      <c r="J16" s="902"/>
      <c r="K16" s="902"/>
      <c r="L16" s="902"/>
    </row>
    <row r="17" spans="1:12" s="673" customFormat="1" ht="17.25" customHeight="1">
      <c r="A17" s="904">
        <v>4</v>
      </c>
      <c r="B17" s="905" t="s">
        <v>716</v>
      </c>
      <c r="C17" s="901">
        <f t="shared" si="2"/>
        <v>0</v>
      </c>
      <c r="D17" s="901">
        <f t="shared" si="2"/>
        <v>0</v>
      </c>
      <c r="E17" s="902"/>
      <c r="F17" s="902"/>
      <c r="G17" s="902"/>
      <c r="H17" s="902"/>
      <c r="I17" s="902"/>
      <c r="J17" s="902"/>
      <c r="K17" s="902"/>
      <c r="L17" s="902"/>
    </row>
    <row r="18" spans="1:12" s="673" customFormat="1" ht="17.25" customHeight="1">
      <c r="A18" s="904">
        <v>5</v>
      </c>
      <c r="B18" s="905" t="s">
        <v>717</v>
      </c>
      <c r="C18" s="901">
        <f t="shared" si="2"/>
        <v>0</v>
      </c>
      <c r="D18" s="901">
        <f t="shared" si="2"/>
        <v>0</v>
      </c>
      <c r="E18" s="902"/>
      <c r="F18" s="902"/>
      <c r="G18" s="902"/>
      <c r="H18" s="902"/>
      <c r="I18" s="902"/>
      <c r="J18" s="902"/>
      <c r="K18" s="902"/>
      <c r="L18" s="902"/>
    </row>
    <row r="19" spans="1:12" s="673" customFormat="1" ht="17.25" customHeight="1">
      <c r="A19" s="904">
        <v>6</v>
      </c>
      <c r="B19" s="905" t="s">
        <v>718</v>
      </c>
      <c r="C19" s="901">
        <f t="shared" si="2"/>
        <v>0</v>
      </c>
      <c r="D19" s="901">
        <f t="shared" si="2"/>
        <v>0</v>
      </c>
      <c r="E19" s="902"/>
      <c r="F19" s="902"/>
      <c r="G19" s="902"/>
      <c r="H19" s="902"/>
      <c r="I19" s="902"/>
      <c r="J19" s="902"/>
      <c r="K19" s="902"/>
      <c r="L19" s="902"/>
    </row>
    <row r="20" spans="1:12" s="673" customFormat="1" ht="17.25" customHeight="1">
      <c r="A20" s="904">
        <v>7</v>
      </c>
      <c r="B20" s="905" t="s">
        <v>719</v>
      </c>
      <c r="C20" s="901">
        <f t="shared" si="2"/>
        <v>0</v>
      </c>
      <c r="D20" s="901">
        <f t="shared" si="2"/>
        <v>0</v>
      </c>
      <c r="E20" s="902"/>
      <c r="F20" s="902"/>
      <c r="G20" s="902"/>
      <c r="H20" s="902"/>
      <c r="I20" s="902"/>
      <c r="J20" s="902"/>
      <c r="K20" s="902"/>
      <c r="L20" s="902"/>
    </row>
    <row r="21" spans="1:12" s="673" customFormat="1" ht="18" customHeight="1">
      <c r="A21" s="604"/>
      <c r="B21" s="519"/>
      <c r="C21" s="672"/>
      <c r="D21" s="672"/>
      <c r="E21" s="638"/>
      <c r="F21" s="638"/>
      <c r="G21" s="638"/>
      <c r="H21" s="638"/>
      <c r="I21" s="638"/>
      <c r="J21" s="638"/>
      <c r="K21" s="638"/>
      <c r="L21" s="638"/>
    </row>
    <row r="22" spans="2:12" ht="18" customHeight="1">
      <c r="B22" s="720"/>
      <c r="C22" s="720"/>
      <c r="D22" s="720"/>
      <c r="E22" s="720"/>
      <c r="F22" s="720"/>
      <c r="G22" s="720"/>
      <c r="H22" s="720"/>
      <c r="I22" s="720"/>
      <c r="J22" s="720"/>
      <c r="K22" s="720"/>
      <c r="L22" s="720"/>
    </row>
    <row r="23" spans="1:12" s="588" customFormat="1" ht="18" customHeight="1">
      <c r="A23" s="605"/>
      <c r="B23" s="1722"/>
      <c r="C23" s="1722"/>
      <c r="D23" s="1722"/>
      <c r="E23" s="721"/>
      <c r="F23" s="639"/>
      <c r="G23" s="639"/>
      <c r="H23" s="1769" t="str">
        <f>'Thong tin'!B8</f>
        <v>Bạc Liêu, ngày 05 tháng 06 năm 2018</v>
      </c>
      <c r="I23" s="1769"/>
      <c r="J23" s="1769"/>
      <c r="K23" s="1769"/>
      <c r="L23" s="1769"/>
    </row>
    <row r="24" spans="1:12" s="588" customFormat="1" ht="19.5" customHeight="1">
      <c r="A24" s="605"/>
      <c r="B24" s="1716" t="s">
        <v>328</v>
      </c>
      <c r="C24" s="1716"/>
      <c r="D24" s="1716"/>
      <c r="E24" s="721"/>
      <c r="F24" s="608"/>
      <c r="G24" s="608"/>
      <c r="H24" s="1717" t="str">
        <f>'Thong tin'!B7</f>
        <v>PHÓ CỤC TRƯỞNG</v>
      </c>
      <c r="I24" s="1717"/>
      <c r="J24" s="1717"/>
      <c r="K24" s="1717"/>
      <c r="L24" s="1717"/>
    </row>
    <row r="25" spans="1:12" s="588" customFormat="1" ht="15" customHeight="1">
      <c r="A25" s="605"/>
      <c r="B25" s="1860"/>
      <c r="C25" s="1860"/>
      <c r="D25" s="1860"/>
      <c r="E25" s="721"/>
      <c r="F25" s="608"/>
      <c r="G25" s="608"/>
      <c r="H25" s="1717"/>
      <c r="I25" s="1717"/>
      <c r="J25" s="1717"/>
      <c r="K25" s="1717"/>
      <c r="L25" s="1717"/>
    </row>
    <row r="26" spans="1:12" s="588" customFormat="1" ht="15" customHeight="1">
      <c r="A26" s="605"/>
      <c r="B26" s="610"/>
      <c r="C26" s="610"/>
      <c r="D26" s="721"/>
      <c r="E26" s="721"/>
      <c r="F26" s="608"/>
      <c r="G26" s="608"/>
      <c r="H26" s="611"/>
      <c r="I26" s="611"/>
      <c r="J26" s="611"/>
      <c r="K26" s="611"/>
      <c r="L26" s="611"/>
    </row>
    <row r="27" spans="1:12" s="588" customFormat="1" ht="15" customHeight="1">
      <c r="A27" s="605"/>
      <c r="B27" s="610"/>
      <c r="C27" s="610"/>
      <c r="D27" s="721"/>
      <c r="E27" s="721"/>
      <c r="F27" s="608"/>
      <c r="G27" s="608"/>
      <c r="H27" s="611"/>
      <c r="I27" s="611"/>
      <c r="J27" s="611"/>
      <c r="K27" s="611"/>
      <c r="L27" s="611"/>
    </row>
    <row r="28" spans="2:12" ht="19.5">
      <c r="B28" s="1861"/>
      <c r="C28" s="1861"/>
      <c r="D28" s="1861"/>
      <c r="E28" s="719"/>
      <c r="F28" s="719"/>
      <c r="G28" s="719"/>
      <c r="H28" s="719"/>
      <c r="I28" s="719"/>
      <c r="J28" s="722"/>
      <c r="K28" s="719"/>
      <c r="L28" s="719"/>
    </row>
    <row r="29" spans="2:12" ht="18.75">
      <c r="B29" s="719"/>
      <c r="C29" s="719"/>
      <c r="D29" s="719"/>
      <c r="E29" s="719"/>
      <c r="F29" s="719"/>
      <c r="G29" s="719"/>
      <c r="H29" s="719"/>
      <c r="I29" s="719"/>
      <c r="J29" s="719"/>
      <c r="K29" s="719"/>
      <c r="L29" s="719"/>
    </row>
    <row r="30" spans="2:12" ht="18.75">
      <c r="B30" s="719"/>
      <c r="C30" s="719"/>
      <c r="D30" s="719"/>
      <c r="E30" s="719"/>
      <c r="F30" s="719"/>
      <c r="G30" s="719"/>
      <c r="H30" s="719"/>
      <c r="I30" s="719"/>
      <c r="J30" s="719"/>
      <c r="K30" s="719"/>
      <c r="L30" s="719"/>
    </row>
    <row r="31" spans="1:12" s="573" customFormat="1" ht="18.75" hidden="1">
      <c r="A31" s="630" t="s">
        <v>46</v>
      </c>
      <c r="B31" s="700"/>
      <c r="C31" s="700"/>
      <c r="D31" s="700"/>
      <c r="E31" s="700"/>
      <c r="F31" s="700"/>
      <c r="G31" s="700"/>
      <c r="H31" s="700"/>
      <c r="I31" s="700"/>
      <c r="J31" s="700"/>
      <c r="K31" s="700"/>
      <c r="L31" s="700"/>
    </row>
    <row r="32" spans="1:12" s="573" customFormat="1" ht="15" customHeight="1" hidden="1">
      <c r="A32" s="578"/>
      <c r="B32" s="1858" t="s">
        <v>329</v>
      </c>
      <c r="C32" s="1858"/>
      <c r="D32" s="1858"/>
      <c r="E32" s="1858"/>
      <c r="F32" s="1858"/>
      <c r="G32" s="1858"/>
      <c r="H32" s="1858"/>
      <c r="I32" s="1858"/>
      <c r="J32" s="1858"/>
      <c r="K32" s="723"/>
      <c r="L32" s="606"/>
    </row>
    <row r="33" spans="2:12" s="573" customFormat="1" ht="18.75" hidden="1">
      <c r="B33" s="705" t="s">
        <v>330</v>
      </c>
      <c r="C33" s="700"/>
      <c r="D33" s="700"/>
      <c r="E33" s="700"/>
      <c r="F33" s="700"/>
      <c r="G33" s="700"/>
      <c r="H33" s="700"/>
      <c r="I33" s="700"/>
      <c r="J33" s="700"/>
      <c r="K33" s="700"/>
      <c r="L33" s="700"/>
    </row>
    <row r="34" spans="2:12" ht="18.75" hidden="1">
      <c r="B34" s="705" t="s">
        <v>331</v>
      </c>
      <c r="C34" s="719"/>
      <c r="D34" s="719"/>
      <c r="E34" s="719"/>
      <c r="F34" s="719"/>
      <c r="G34" s="719"/>
      <c r="H34" s="719"/>
      <c r="I34" s="719"/>
      <c r="J34" s="719"/>
      <c r="K34" s="719"/>
      <c r="L34" s="719"/>
    </row>
    <row r="35" spans="2:12" ht="18.75" hidden="1">
      <c r="B35" s="719"/>
      <c r="C35" s="719"/>
      <c r="D35" s="719"/>
      <c r="E35" s="719"/>
      <c r="F35" s="719"/>
      <c r="G35" s="719"/>
      <c r="H35" s="719"/>
      <c r="I35" s="719"/>
      <c r="J35" s="719"/>
      <c r="K35" s="719"/>
      <c r="L35" s="719"/>
    </row>
    <row r="36" spans="2:12" ht="18.75">
      <c r="B36" s="1640" t="str">
        <f>'Thong tin'!B5</f>
        <v>Nguyễn Thị Loan Thảo</v>
      </c>
      <c r="C36" s="1640"/>
      <c r="D36" s="1640"/>
      <c r="E36" s="708"/>
      <c r="F36" s="708"/>
      <c r="G36" s="698"/>
      <c r="H36" s="1640" t="str">
        <f>'Thong tin'!B6</f>
        <v>Nguyễn Hữu Bằng</v>
      </c>
      <c r="I36" s="1640"/>
      <c r="J36" s="1640"/>
      <c r="K36" s="1640"/>
      <c r="L36" s="1640"/>
    </row>
    <row r="37" spans="2:12" ht="18.75">
      <c r="B37" s="675"/>
      <c r="C37" s="675"/>
      <c r="D37" s="675"/>
      <c r="E37" s="675"/>
      <c r="F37" s="675"/>
      <c r="G37" s="675"/>
      <c r="H37" s="675"/>
      <c r="I37" s="675"/>
      <c r="J37" s="675"/>
      <c r="K37" s="675"/>
      <c r="L37" s="675"/>
    </row>
  </sheetData>
  <sheetProtection/>
  <mergeCells count="31">
    <mergeCell ref="J2:L2"/>
    <mergeCell ref="A3:C3"/>
    <mergeCell ref="A1:C1"/>
    <mergeCell ref="D1:I1"/>
    <mergeCell ref="A2:C2"/>
    <mergeCell ref="D2:I2"/>
    <mergeCell ref="J4:L4"/>
    <mergeCell ref="A6:B9"/>
    <mergeCell ref="C6:H6"/>
    <mergeCell ref="I6:L6"/>
    <mergeCell ref="C7:D8"/>
    <mergeCell ref="I7:J8"/>
    <mergeCell ref="K7:L8"/>
    <mergeCell ref="E8:F8"/>
    <mergeCell ref="G8:H8"/>
    <mergeCell ref="B28:D28"/>
    <mergeCell ref="D3:I3"/>
    <mergeCell ref="A10:B10"/>
    <mergeCell ref="A11:B11"/>
    <mergeCell ref="A4:C4"/>
    <mergeCell ref="D4:I4"/>
    <mergeCell ref="B32:J32"/>
    <mergeCell ref="E7:H7"/>
    <mergeCell ref="B36:D36"/>
    <mergeCell ref="H36:L36"/>
    <mergeCell ref="B23:D23"/>
    <mergeCell ref="H23:L23"/>
    <mergeCell ref="B24:D24"/>
    <mergeCell ref="H24:L24"/>
    <mergeCell ref="B25:D25"/>
    <mergeCell ref="H25:L25"/>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28"/>
  <sheetViews>
    <sheetView view="pageBreakPreview" zoomScaleSheetLayoutView="100" zoomScalePageLayoutView="0" workbookViewId="0" topLeftCell="A4">
      <selection activeCell="E22" sqref="E22"/>
    </sheetView>
  </sheetViews>
  <sheetFormatPr defaultColWidth="9.00390625" defaultRowHeight="15.75"/>
  <cols>
    <col min="1" max="1" width="4.25390625" style="588" customWidth="1"/>
    <col min="2" max="2" width="27.875" style="588" customWidth="1"/>
    <col min="3" max="3" width="12.25390625" style="588" customWidth="1"/>
    <col min="4" max="5" width="11.00390625" style="588" customWidth="1"/>
    <col min="6" max="6" width="12.75390625" style="588" customWidth="1"/>
    <col min="7" max="7" width="11.50390625" style="588" customWidth="1"/>
    <col min="8" max="8" width="11.00390625" style="588" customWidth="1"/>
    <col min="9" max="9" width="11.875" style="588" customWidth="1"/>
    <col min="10" max="10" width="13.875" style="588" customWidth="1"/>
    <col min="11" max="16384" width="9.00390625" style="588" customWidth="1"/>
  </cols>
  <sheetData>
    <row r="1" spans="1:10" ht="16.5" customHeight="1">
      <c r="A1" s="1889" t="s">
        <v>623</v>
      </c>
      <c r="B1" s="1889"/>
      <c r="C1" s="1894" t="s">
        <v>624</v>
      </c>
      <c r="D1" s="1894"/>
      <c r="E1" s="1894"/>
      <c r="F1" s="1894"/>
      <c r="G1" s="1894"/>
      <c r="H1" s="1894"/>
      <c r="I1" s="1890" t="s">
        <v>660</v>
      </c>
      <c r="J1" s="1761"/>
    </row>
    <row r="2" spans="1:10" ht="15" customHeight="1">
      <c r="A2" s="1880" t="s">
        <v>625</v>
      </c>
      <c r="B2" s="1880"/>
      <c r="C2" s="1894"/>
      <c r="D2" s="1894"/>
      <c r="E2" s="1894"/>
      <c r="F2" s="1894"/>
      <c r="G2" s="1894"/>
      <c r="H2" s="1894"/>
      <c r="I2" s="665" t="str">
        <f>'Thong tin'!B4</f>
        <v>CTHADS tỉnh Bạc Liêu</v>
      </c>
      <c r="J2" s="665"/>
    </row>
    <row r="3" spans="1:10" ht="15" customHeight="1">
      <c r="A3" s="1891" t="s">
        <v>356</v>
      </c>
      <c r="B3" s="1891"/>
      <c r="C3" s="1892" t="str">
        <f>'Thong tin'!B3</f>
        <v>08 tháng / năm 2018</v>
      </c>
      <c r="D3" s="1893"/>
      <c r="E3" s="1893"/>
      <c r="F3" s="1893"/>
      <c r="G3" s="1893"/>
      <c r="H3" s="1893"/>
      <c r="I3" s="1891" t="s">
        <v>626</v>
      </c>
      <c r="J3" s="1891"/>
    </row>
    <row r="4" spans="1:9" ht="15" customHeight="1">
      <c r="A4" s="668" t="s">
        <v>597</v>
      </c>
      <c r="B4" s="668"/>
      <c r="C4" s="1879"/>
      <c r="D4" s="1879"/>
      <c r="E4" s="1879"/>
      <c r="F4" s="1879"/>
      <c r="G4" s="1879"/>
      <c r="H4" s="1879"/>
      <c r="I4" s="665" t="s">
        <v>406</v>
      </c>
    </row>
    <row r="5" spans="1:10" ht="15" customHeight="1" thickBot="1">
      <c r="A5" s="1880"/>
      <c r="B5" s="1880"/>
      <c r="C5" s="676"/>
      <c r="D5" s="676"/>
      <c r="E5" s="676"/>
      <c r="F5" s="676"/>
      <c r="G5" s="676"/>
      <c r="H5" s="677"/>
      <c r="I5" s="1881" t="s">
        <v>627</v>
      </c>
      <c r="J5" s="1881"/>
    </row>
    <row r="6" spans="1:10" ht="30" customHeight="1" thickTop="1">
      <c r="A6" s="1882" t="s">
        <v>71</v>
      </c>
      <c r="B6" s="1883"/>
      <c r="C6" s="1886" t="s">
        <v>628</v>
      </c>
      <c r="D6" s="1886"/>
      <c r="E6" s="1886"/>
      <c r="F6" s="1886" t="s">
        <v>629</v>
      </c>
      <c r="G6" s="1886"/>
      <c r="H6" s="1886"/>
      <c r="I6" s="1886"/>
      <c r="J6" s="1887" t="s">
        <v>630</v>
      </c>
    </row>
    <row r="7" spans="1:10" ht="24" customHeight="1">
      <c r="A7" s="1884"/>
      <c r="B7" s="1885"/>
      <c r="C7" s="1875" t="s">
        <v>222</v>
      </c>
      <c r="D7" s="1875" t="s">
        <v>7</v>
      </c>
      <c r="E7" s="1875"/>
      <c r="F7" s="1875" t="s">
        <v>631</v>
      </c>
      <c r="G7" s="1875"/>
      <c r="H7" s="1875"/>
      <c r="I7" s="1875" t="s">
        <v>632</v>
      </c>
      <c r="J7" s="1888"/>
    </row>
    <row r="8" spans="1:10" ht="24" customHeight="1">
      <c r="A8" s="1884"/>
      <c r="B8" s="1885"/>
      <c r="C8" s="1875"/>
      <c r="D8" s="1875" t="s">
        <v>633</v>
      </c>
      <c r="E8" s="1875" t="s">
        <v>634</v>
      </c>
      <c r="F8" s="1875" t="s">
        <v>36</v>
      </c>
      <c r="G8" s="1875" t="s">
        <v>7</v>
      </c>
      <c r="H8" s="1875"/>
      <c r="I8" s="1875"/>
      <c r="J8" s="1888"/>
    </row>
    <row r="9" spans="1:10" ht="45.75" customHeight="1">
      <c r="A9" s="1884"/>
      <c r="B9" s="1885"/>
      <c r="C9" s="1875"/>
      <c r="D9" s="1876"/>
      <c r="E9" s="1875"/>
      <c r="F9" s="1875"/>
      <c r="G9" s="678" t="s">
        <v>635</v>
      </c>
      <c r="H9" s="678" t="s">
        <v>636</v>
      </c>
      <c r="I9" s="1875"/>
      <c r="J9" s="1888"/>
    </row>
    <row r="10" spans="1:10" ht="14.25" customHeight="1">
      <c r="A10" s="1877" t="s">
        <v>637</v>
      </c>
      <c r="B10" s="1878"/>
      <c r="C10" s="679">
        <v>1</v>
      </c>
      <c r="D10" s="679">
        <v>2</v>
      </c>
      <c r="E10" s="679">
        <v>3</v>
      </c>
      <c r="F10" s="679">
        <v>4</v>
      </c>
      <c r="G10" s="679">
        <v>5</v>
      </c>
      <c r="H10" s="679">
        <v>6</v>
      </c>
      <c r="I10" s="679">
        <v>7</v>
      </c>
      <c r="J10" s="680">
        <v>8</v>
      </c>
    </row>
    <row r="11" spans="1:10" s="596" customFormat="1" ht="17.25" customHeight="1">
      <c r="A11" s="1873" t="s">
        <v>638</v>
      </c>
      <c r="B11" s="1874"/>
      <c r="C11" s="906">
        <f>C12+C13</f>
        <v>0</v>
      </c>
      <c r="D11" s="906">
        <f aca="true" t="shared" si="0" ref="D11:J11">D12+D13</f>
        <v>0</v>
      </c>
      <c r="E11" s="906">
        <f t="shared" si="0"/>
        <v>0</v>
      </c>
      <c r="F11" s="906">
        <f t="shared" si="0"/>
        <v>0</v>
      </c>
      <c r="G11" s="906">
        <f t="shared" si="0"/>
        <v>0</v>
      </c>
      <c r="H11" s="906">
        <f t="shared" si="0"/>
        <v>0</v>
      </c>
      <c r="I11" s="906">
        <f t="shared" si="0"/>
        <v>0</v>
      </c>
      <c r="J11" s="906">
        <f t="shared" si="0"/>
        <v>0</v>
      </c>
    </row>
    <row r="12" spans="1:10" s="596" customFormat="1" ht="17.25" customHeight="1">
      <c r="A12" s="907" t="s">
        <v>0</v>
      </c>
      <c r="B12" s="908" t="s">
        <v>288</v>
      </c>
      <c r="C12" s="909">
        <f>D12+E12</f>
        <v>0</v>
      </c>
      <c r="D12" s="910"/>
      <c r="E12" s="907"/>
      <c r="F12" s="911">
        <f>G12+H12</f>
        <v>0</v>
      </c>
      <c r="G12" s="907"/>
      <c r="H12" s="907"/>
      <c r="I12" s="907"/>
      <c r="J12" s="887"/>
    </row>
    <row r="13" spans="1:10" s="596" customFormat="1" ht="17.25" customHeight="1">
      <c r="A13" s="912" t="s">
        <v>1</v>
      </c>
      <c r="B13" s="908" t="s">
        <v>18</v>
      </c>
      <c r="C13" s="909">
        <f aca="true" t="shared" si="1" ref="C13:J13">SUM(C14:C20)</f>
        <v>0</v>
      </c>
      <c r="D13" s="909">
        <f t="shared" si="1"/>
        <v>0</v>
      </c>
      <c r="E13" s="909">
        <f t="shared" si="1"/>
        <v>0</v>
      </c>
      <c r="F13" s="909">
        <f t="shared" si="1"/>
        <v>0</v>
      </c>
      <c r="G13" s="909">
        <f t="shared" si="1"/>
        <v>0</v>
      </c>
      <c r="H13" s="909">
        <f t="shared" si="1"/>
        <v>0</v>
      </c>
      <c r="I13" s="909">
        <f t="shared" si="1"/>
        <v>0</v>
      </c>
      <c r="J13" s="909">
        <f t="shared" si="1"/>
        <v>0</v>
      </c>
    </row>
    <row r="14" spans="1:10" s="596" customFormat="1" ht="17.25" customHeight="1">
      <c r="A14" s="913" t="s">
        <v>51</v>
      </c>
      <c r="B14" s="905" t="s">
        <v>713</v>
      </c>
      <c r="C14" s="909">
        <f>D14+E14</f>
        <v>0</v>
      </c>
      <c r="D14" s="914"/>
      <c r="E14" s="907"/>
      <c r="F14" s="911">
        <f aca="true" t="shared" si="2" ref="F14:F20">G14+H14</f>
        <v>0</v>
      </c>
      <c r="G14" s="907"/>
      <c r="H14" s="907"/>
      <c r="I14" s="907"/>
      <c r="J14" s="887"/>
    </row>
    <row r="15" spans="1:10" s="596" customFormat="1" ht="17.25" customHeight="1">
      <c r="A15" s="913" t="s">
        <v>52</v>
      </c>
      <c r="B15" s="905" t="s">
        <v>714</v>
      </c>
      <c r="C15" s="909">
        <f aca="true" t="shared" si="3" ref="C15:C20">D15+E15</f>
        <v>0</v>
      </c>
      <c r="D15" s="914"/>
      <c r="E15" s="907"/>
      <c r="F15" s="911">
        <f t="shared" si="2"/>
        <v>0</v>
      </c>
      <c r="G15" s="907"/>
      <c r="H15" s="907"/>
      <c r="I15" s="907"/>
      <c r="J15" s="887"/>
    </row>
    <row r="16" spans="1:10" s="596" customFormat="1" ht="17.25" customHeight="1">
      <c r="A16" s="913" t="s">
        <v>57</v>
      </c>
      <c r="B16" s="905" t="s">
        <v>715</v>
      </c>
      <c r="C16" s="909">
        <f t="shared" si="3"/>
        <v>0</v>
      </c>
      <c r="D16" s="914"/>
      <c r="E16" s="907"/>
      <c r="F16" s="911">
        <f t="shared" si="2"/>
        <v>0</v>
      </c>
      <c r="G16" s="907"/>
      <c r="H16" s="907"/>
      <c r="I16" s="907"/>
      <c r="J16" s="887"/>
    </row>
    <row r="17" spans="1:10" s="596" customFormat="1" ht="17.25" customHeight="1">
      <c r="A17" s="913" t="s">
        <v>72</v>
      </c>
      <c r="B17" s="905" t="s">
        <v>716</v>
      </c>
      <c r="C17" s="909">
        <f t="shared" si="3"/>
        <v>0</v>
      </c>
      <c r="D17" s="914"/>
      <c r="E17" s="907"/>
      <c r="F17" s="911">
        <f t="shared" si="2"/>
        <v>0</v>
      </c>
      <c r="G17" s="907"/>
      <c r="H17" s="907"/>
      <c r="I17" s="907"/>
      <c r="J17" s="887"/>
    </row>
    <row r="18" spans="1:10" s="596" customFormat="1" ht="17.25" customHeight="1">
      <c r="A18" s="913" t="s">
        <v>73</v>
      </c>
      <c r="B18" s="905" t="s">
        <v>717</v>
      </c>
      <c r="C18" s="909">
        <f t="shared" si="3"/>
        <v>0</v>
      </c>
      <c r="D18" s="914"/>
      <c r="E18" s="907"/>
      <c r="F18" s="911">
        <f t="shared" si="2"/>
        <v>0</v>
      </c>
      <c r="G18" s="907"/>
      <c r="H18" s="907"/>
      <c r="I18" s="907"/>
      <c r="J18" s="887"/>
    </row>
    <row r="19" spans="1:10" s="596" customFormat="1" ht="17.25" customHeight="1">
      <c r="A19" s="913" t="s">
        <v>74</v>
      </c>
      <c r="B19" s="905" t="s">
        <v>718</v>
      </c>
      <c r="C19" s="909">
        <f t="shared" si="3"/>
        <v>0</v>
      </c>
      <c r="D19" s="910"/>
      <c r="E19" s="907"/>
      <c r="F19" s="911">
        <f t="shared" si="2"/>
        <v>0</v>
      </c>
      <c r="G19" s="907"/>
      <c r="H19" s="907"/>
      <c r="I19" s="907"/>
      <c r="J19" s="887"/>
    </row>
    <row r="20" spans="1:10" s="596" customFormat="1" ht="17.25" customHeight="1">
      <c r="A20" s="913" t="s">
        <v>75</v>
      </c>
      <c r="B20" s="905" t="s">
        <v>719</v>
      </c>
      <c r="C20" s="909">
        <f t="shared" si="3"/>
        <v>0</v>
      </c>
      <c r="D20" s="914"/>
      <c r="E20" s="907"/>
      <c r="F20" s="911">
        <f t="shared" si="2"/>
        <v>0</v>
      </c>
      <c r="G20" s="907"/>
      <c r="H20" s="907"/>
      <c r="I20" s="907"/>
      <c r="J20" s="887"/>
    </row>
    <row r="21" spans="1:10" s="596" customFormat="1" ht="18" customHeight="1">
      <c r="A21" s="681"/>
      <c r="B21" s="724"/>
      <c r="C21" s="725"/>
      <c r="D21" s="725"/>
      <c r="E21" s="725"/>
      <c r="F21" s="725"/>
      <c r="G21" s="726"/>
      <c r="H21" s="727"/>
      <c r="I21" s="727"/>
      <c r="J21" s="728"/>
    </row>
    <row r="22" spans="1:10" ht="18" customHeight="1">
      <c r="A22" s="605"/>
      <c r="B22" s="1722"/>
      <c r="C22" s="1722"/>
      <c r="D22" s="721"/>
      <c r="E22" s="721"/>
      <c r="F22" s="721"/>
      <c r="G22" s="1769" t="str">
        <f>'Thong tin'!B8</f>
        <v>Bạc Liêu, ngày 05 tháng 06 năm 2018</v>
      </c>
      <c r="H22" s="1769"/>
      <c r="I22" s="1769"/>
      <c r="J22" s="1769"/>
    </row>
    <row r="23" spans="1:10" ht="18.75" customHeight="1">
      <c r="A23" s="605"/>
      <c r="B23" s="1716" t="s">
        <v>4</v>
      </c>
      <c r="C23" s="1716"/>
      <c r="D23" s="721"/>
      <c r="E23" s="721"/>
      <c r="F23" s="721"/>
      <c r="G23" s="1717" t="str">
        <f>'Thong tin'!B7</f>
        <v>PHÓ CỤC TRƯỞNG</v>
      </c>
      <c r="H23" s="1717"/>
      <c r="I23" s="1717"/>
      <c r="J23" s="1717"/>
    </row>
    <row r="24" spans="1:10" ht="18.75" customHeight="1">
      <c r="A24" s="605"/>
      <c r="B24" s="610"/>
      <c r="C24" s="610"/>
      <c r="D24" s="721"/>
      <c r="E24" s="721"/>
      <c r="F24" s="721"/>
      <c r="G24" s="611"/>
      <c r="H24" s="611"/>
      <c r="I24" s="611"/>
      <c r="J24" s="611"/>
    </row>
    <row r="25" spans="1:10" ht="18.75" customHeight="1">
      <c r="A25" s="605"/>
      <c r="B25" s="610"/>
      <c r="C25" s="610"/>
      <c r="D25" s="721"/>
      <c r="E25" s="721"/>
      <c r="F25" s="721"/>
      <c r="G25" s="611"/>
      <c r="H25" s="611"/>
      <c r="I25" s="611"/>
      <c r="J25" s="611"/>
    </row>
    <row r="26" spans="1:10" ht="18.75" customHeight="1">
      <c r="A26" s="605"/>
      <c r="B26" s="610"/>
      <c r="C26" s="610"/>
      <c r="D26" s="721"/>
      <c r="E26" s="721"/>
      <c r="F26" s="721"/>
      <c r="G26" s="611"/>
      <c r="H26" s="611"/>
      <c r="I26" s="611"/>
      <c r="J26" s="611"/>
    </row>
    <row r="27" spans="2:10" ht="18.75">
      <c r="B27" s="1860"/>
      <c r="C27" s="1860"/>
      <c r="D27" s="698"/>
      <c r="E27" s="698"/>
      <c r="F27" s="698"/>
      <c r="G27" s="1717"/>
      <c r="H27" s="1717"/>
      <c r="I27" s="1717"/>
      <c r="J27" s="1717"/>
    </row>
    <row r="28" spans="2:10" ht="18.75">
      <c r="B28" s="1640" t="str">
        <f>'Thong tin'!B5</f>
        <v>Nguyễn Thị Loan Thảo</v>
      </c>
      <c r="C28" s="1640"/>
      <c r="D28" s="708"/>
      <c r="E28" s="708"/>
      <c r="F28" s="708"/>
      <c r="G28" s="1640" t="str">
        <f>'Thong tin'!B6</f>
        <v>Nguyễn Hữu Bằng</v>
      </c>
      <c r="H28" s="1640"/>
      <c r="I28" s="1640"/>
      <c r="J28" s="1640"/>
    </row>
  </sheetData>
  <sheetProtection/>
  <mergeCells count="32">
    <mergeCell ref="A1:B1"/>
    <mergeCell ref="I1:J1"/>
    <mergeCell ref="A2:B2"/>
    <mergeCell ref="A3:B3"/>
    <mergeCell ref="C3:H3"/>
    <mergeCell ref="I3:J3"/>
    <mergeCell ref="C1:H2"/>
    <mergeCell ref="A10:B10"/>
    <mergeCell ref="C4:H4"/>
    <mergeCell ref="A5:B5"/>
    <mergeCell ref="I5:J5"/>
    <mergeCell ref="A6:B9"/>
    <mergeCell ref="C6:E6"/>
    <mergeCell ref="F6:I6"/>
    <mergeCell ref="J6:J9"/>
    <mergeCell ref="C7:C9"/>
    <mergeCell ref="D7:E7"/>
    <mergeCell ref="I7:I9"/>
    <mergeCell ref="D8:D9"/>
    <mergeCell ref="E8:E9"/>
    <mergeCell ref="F8:F9"/>
    <mergeCell ref="G8:H8"/>
    <mergeCell ref="F7:H7"/>
    <mergeCell ref="A11:B11"/>
    <mergeCell ref="B22:C22"/>
    <mergeCell ref="G22:J22"/>
    <mergeCell ref="B23:C23"/>
    <mergeCell ref="G23:J23"/>
    <mergeCell ref="B28:C28"/>
    <mergeCell ref="G28:J28"/>
    <mergeCell ref="B27:C27"/>
    <mergeCell ref="G27:J27"/>
  </mergeCells>
  <printOptions horizontalCentered="1"/>
  <pageMargins left="0.5" right="0.42" top="0.22" bottom="0" header="0.16" footer="0.2"/>
  <pageSetup horizontalDpi="1200" verticalDpi="1200" orientation="landscape" paperSize="9" scale="95"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1165" t="s">
        <v>116</v>
      </c>
      <c r="B1" s="1165"/>
      <c r="C1" s="1165"/>
      <c r="D1" s="1242" t="s">
        <v>458</v>
      </c>
      <c r="E1" s="1242"/>
      <c r="F1" s="1242"/>
      <c r="G1" s="1242"/>
      <c r="H1" s="1242"/>
      <c r="I1" s="1242"/>
      <c r="J1" s="1239" t="s">
        <v>459</v>
      </c>
      <c r="K1" s="1240"/>
      <c r="L1" s="1240"/>
    </row>
    <row r="2" spans="1:13" ht="15.75" customHeight="1">
      <c r="A2" s="1241" t="s">
        <v>404</v>
      </c>
      <c r="B2" s="1241"/>
      <c r="C2" s="1241"/>
      <c r="D2" s="1242"/>
      <c r="E2" s="1242"/>
      <c r="F2" s="1242"/>
      <c r="G2" s="1242"/>
      <c r="H2" s="1242"/>
      <c r="I2" s="1242"/>
      <c r="J2" s="1240" t="s">
        <v>405</v>
      </c>
      <c r="K2" s="1240"/>
      <c r="L2" s="1240"/>
      <c r="M2" s="141"/>
    </row>
    <row r="3" spans="1:13" ht="15.75" customHeight="1">
      <c r="A3" s="1166" t="s">
        <v>356</v>
      </c>
      <c r="B3" s="1166"/>
      <c r="C3" s="1166"/>
      <c r="D3" s="1242"/>
      <c r="E3" s="1242"/>
      <c r="F3" s="1242"/>
      <c r="G3" s="1242"/>
      <c r="H3" s="1242"/>
      <c r="I3" s="1242"/>
      <c r="J3" s="1239" t="s">
        <v>460</v>
      </c>
      <c r="K3" s="1239"/>
      <c r="L3" s="1239"/>
      <c r="M3" s="45"/>
    </row>
    <row r="4" spans="1:13" ht="15.75" customHeight="1">
      <c r="A4" s="1250" t="s">
        <v>358</v>
      </c>
      <c r="B4" s="1250"/>
      <c r="C4" s="1250"/>
      <c r="D4" s="1244"/>
      <c r="E4" s="1244"/>
      <c r="F4" s="1244"/>
      <c r="G4" s="1244"/>
      <c r="H4" s="1244"/>
      <c r="I4" s="1244"/>
      <c r="J4" s="1240" t="s">
        <v>406</v>
      </c>
      <c r="K4" s="1240"/>
      <c r="L4" s="1240"/>
      <c r="M4" s="141"/>
    </row>
    <row r="5" spans="1:13" ht="15.75">
      <c r="A5" s="142"/>
      <c r="B5" s="142"/>
      <c r="C5" s="42"/>
      <c r="D5" s="42"/>
      <c r="E5" s="42"/>
      <c r="F5" s="42"/>
      <c r="G5" s="42"/>
      <c r="H5" s="42"/>
      <c r="I5" s="42"/>
      <c r="J5" s="1243" t="s">
        <v>8</v>
      </c>
      <c r="K5" s="1243"/>
      <c r="L5" s="1243"/>
      <c r="M5" s="141"/>
    </row>
    <row r="6" spans="1:14" ht="15.75">
      <c r="A6" s="1225" t="s">
        <v>71</v>
      </c>
      <c r="B6" s="1226"/>
      <c r="C6" s="1197" t="s">
        <v>407</v>
      </c>
      <c r="D6" s="1249" t="s">
        <v>408</v>
      </c>
      <c r="E6" s="1249"/>
      <c r="F6" s="1249"/>
      <c r="G6" s="1249"/>
      <c r="H6" s="1249"/>
      <c r="I6" s="1249"/>
      <c r="J6" s="1162" t="s">
        <v>114</v>
      </c>
      <c r="K6" s="1162"/>
      <c r="L6" s="1162"/>
      <c r="M6" s="1251" t="s">
        <v>409</v>
      </c>
      <c r="N6" s="1252" t="s">
        <v>410</v>
      </c>
    </row>
    <row r="7" spans="1:14" ht="15.75" customHeight="1">
      <c r="A7" s="1227"/>
      <c r="B7" s="1228"/>
      <c r="C7" s="1197"/>
      <c r="D7" s="1249" t="s">
        <v>7</v>
      </c>
      <c r="E7" s="1249"/>
      <c r="F7" s="1249"/>
      <c r="G7" s="1249"/>
      <c r="H7" s="1249"/>
      <c r="I7" s="1249"/>
      <c r="J7" s="1162"/>
      <c r="K7" s="1162"/>
      <c r="L7" s="1162"/>
      <c r="M7" s="1251"/>
      <c r="N7" s="1252"/>
    </row>
    <row r="8" spans="1:14" s="81" customFormat="1" ht="31.5" customHeight="1">
      <c r="A8" s="1227"/>
      <c r="B8" s="1228"/>
      <c r="C8" s="1197"/>
      <c r="D8" s="1162" t="s">
        <v>112</v>
      </c>
      <c r="E8" s="1162" t="s">
        <v>113</v>
      </c>
      <c r="F8" s="1162"/>
      <c r="G8" s="1162"/>
      <c r="H8" s="1162"/>
      <c r="I8" s="1162"/>
      <c r="J8" s="1162"/>
      <c r="K8" s="1162"/>
      <c r="L8" s="1162"/>
      <c r="M8" s="1251"/>
      <c r="N8" s="1252"/>
    </row>
    <row r="9" spans="1:14" s="81" customFormat="1" ht="15.75" customHeight="1">
      <c r="A9" s="1227"/>
      <c r="B9" s="1228"/>
      <c r="C9" s="1197"/>
      <c r="D9" s="1162"/>
      <c r="E9" s="1162" t="s">
        <v>115</v>
      </c>
      <c r="F9" s="1162" t="s">
        <v>7</v>
      </c>
      <c r="G9" s="1162"/>
      <c r="H9" s="1162"/>
      <c r="I9" s="1162"/>
      <c r="J9" s="1162" t="s">
        <v>7</v>
      </c>
      <c r="K9" s="1162"/>
      <c r="L9" s="1162"/>
      <c r="M9" s="1251"/>
      <c r="N9" s="1252"/>
    </row>
    <row r="10" spans="1:14" s="81" customFormat="1" ht="86.25" customHeight="1">
      <c r="A10" s="1229"/>
      <c r="B10" s="1230"/>
      <c r="C10" s="1197"/>
      <c r="D10" s="1162"/>
      <c r="E10" s="1162"/>
      <c r="F10" s="112" t="s">
        <v>23</v>
      </c>
      <c r="G10" s="112" t="s">
        <v>25</v>
      </c>
      <c r="H10" s="112" t="s">
        <v>17</v>
      </c>
      <c r="I10" s="112" t="s">
        <v>24</v>
      </c>
      <c r="J10" s="112" t="s">
        <v>16</v>
      </c>
      <c r="K10" s="112" t="s">
        <v>21</v>
      </c>
      <c r="L10" s="112" t="s">
        <v>22</v>
      </c>
      <c r="M10" s="1251"/>
      <c r="N10" s="1252"/>
    </row>
    <row r="11" spans="1:32" ht="13.5" customHeight="1">
      <c r="A11" s="1235" t="s">
        <v>5</v>
      </c>
      <c r="B11" s="1236"/>
      <c r="C11" s="143">
        <v>1</v>
      </c>
      <c r="D11" s="143" t="s">
        <v>52</v>
      </c>
      <c r="E11" s="143" t="s">
        <v>57</v>
      </c>
      <c r="F11" s="143" t="s">
        <v>72</v>
      </c>
      <c r="G11" s="143" t="s">
        <v>73</v>
      </c>
      <c r="H11" s="143" t="s">
        <v>74</v>
      </c>
      <c r="I11" s="143" t="s">
        <v>75</v>
      </c>
      <c r="J11" s="143" t="s">
        <v>76</v>
      </c>
      <c r="K11" s="143" t="s">
        <v>77</v>
      </c>
      <c r="L11" s="143" t="s">
        <v>100</v>
      </c>
      <c r="M11" s="144"/>
      <c r="N11" s="145"/>
      <c r="AF11" s="41" t="s">
        <v>370</v>
      </c>
    </row>
    <row r="12" spans="1:14" ht="24" customHeight="1">
      <c r="A12" s="1247" t="s">
        <v>401</v>
      </c>
      <c r="B12" s="1248"/>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1245" t="s">
        <v>357</v>
      </c>
      <c r="B13" s="1246"/>
      <c r="C13" s="147">
        <v>59</v>
      </c>
      <c r="D13" s="147">
        <v>43</v>
      </c>
      <c r="E13" s="147">
        <v>0</v>
      </c>
      <c r="F13" s="147">
        <v>5</v>
      </c>
      <c r="G13" s="147">
        <v>2</v>
      </c>
      <c r="H13" s="147">
        <v>7</v>
      </c>
      <c r="I13" s="147">
        <v>2</v>
      </c>
      <c r="J13" s="147">
        <v>10</v>
      </c>
      <c r="K13" s="147">
        <v>44</v>
      </c>
      <c r="L13" s="147">
        <v>5</v>
      </c>
      <c r="M13" s="144"/>
      <c r="N13" s="145"/>
    </row>
    <row r="14" spans="1:37" s="60" customFormat="1" ht="16.5" customHeight="1">
      <c r="A14" s="1233" t="s">
        <v>36</v>
      </c>
      <c r="B14" s="1234"/>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v>34</v>
      </c>
      <c r="N14" s="145">
        <f aca="true" t="shared" si="2" ref="N14:N27">C14-M14</f>
        <v>0</v>
      </c>
      <c r="AK14" s="71"/>
    </row>
    <row r="15" spans="1:14" s="60" customFormat="1" ht="16.5" customHeight="1">
      <c r="A15" s="151" t="s">
        <v>0</v>
      </c>
      <c r="B15" s="152" t="s">
        <v>97</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v>0</v>
      </c>
      <c r="N15" s="145">
        <f t="shared" si="2"/>
        <v>0</v>
      </c>
    </row>
    <row r="16" spans="1:38" s="60" customFormat="1" ht="16.5" customHeight="1">
      <c r="A16" s="72" t="s">
        <v>1</v>
      </c>
      <c r="B16" s="68" t="s">
        <v>18</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51</v>
      </c>
      <c r="B17" s="76" t="s">
        <v>371</v>
      </c>
      <c r="C17" s="148">
        <f t="shared" si="3"/>
        <v>4</v>
      </c>
      <c r="D17" s="153">
        <v>0</v>
      </c>
      <c r="E17" s="149">
        <f t="shared" si="4"/>
        <v>4</v>
      </c>
      <c r="F17" s="153">
        <v>0</v>
      </c>
      <c r="G17" s="153">
        <v>0</v>
      </c>
      <c r="H17" s="153">
        <v>4</v>
      </c>
      <c r="I17" s="153">
        <v>0</v>
      </c>
      <c r="J17" s="153">
        <v>0</v>
      </c>
      <c r="K17" s="153">
        <v>4</v>
      </c>
      <c r="L17" s="153">
        <v>0</v>
      </c>
      <c r="M17" s="144">
        <v>4</v>
      </c>
      <c r="N17" s="145">
        <f t="shared" si="2"/>
        <v>0</v>
      </c>
      <c r="AF17" s="71" t="s">
        <v>373</v>
      </c>
    </row>
    <row r="18" spans="1:14" s="156" customFormat="1" ht="16.5" customHeight="1">
      <c r="A18" s="155" t="s">
        <v>52</v>
      </c>
      <c r="B18" s="76" t="s">
        <v>403</v>
      </c>
      <c r="C18" s="148">
        <f t="shared" si="3"/>
        <v>1</v>
      </c>
      <c r="D18" s="153">
        <v>0</v>
      </c>
      <c r="E18" s="149">
        <f t="shared" si="4"/>
        <v>1</v>
      </c>
      <c r="F18" s="153">
        <v>0</v>
      </c>
      <c r="G18" s="153">
        <v>1</v>
      </c>
      <c r="H18" s="153">
        <v>0</v>
      </c>
      <c r="I18" s="153">
        <v>0</v>
      </c>
      <c r="J18" s="153">
        <v>0</v>
      </c>
      <c r="K18" s="153">
        <v>1</v>
      </c>
      <c r="L18" s="153">
        <v>0</v>
      </c>
      <c r="M18" s="144">
        <v>1</v>
      </c>
      <c r="N18" s="145">
        <f t="shared" si="2"/>
        <v>0</v>
      </c>
    </row>
    <row r="19" spans="1:14" s="156" customFormat="1" ht="16.5" customHeight="1">
      <c r="A19" s="155" t="s">
        <v>57</v>
      </c>
      <c r="B19" s="76" t="s">
        <v>374</v>
      </c>
      <c r="C19" s="148">
        <f t="shared" si="3"/>
        <v>11</v>
      </c>
      <c r="D19" s="153">
        <v>5</v>
      </c>
      <c r="E19" s="149">
        <f t="shared" si="4"/>
        <v>6</v>
      </c>
      <c r="F19" s="153">
        <v>3</v>
      </c>
      <c r="G19" s="153">
        <v>3</v>
      </c>
      <c r="H19" s="153">
        <v>0</v>
      </c>
      <c r="I19" s="153">
        <v>0</v>
      </c>
      <c r="J19" s="153">
        <v>0</v>
      </c>
      <c r="K19" s="157">
        <v>10</v>
      </c>
      <c r="L19" s="153">
        <v>1</v>
      </c>
      <c r="M19" s="144">
        <v>11</v>
      </c>
      <c r="N19" s="145">
        <f t="shared" si="2"/>
        <v>0</v>
      </c>
    </row>
    <row r="20" spans="1:14" s="156" customFormat="1" ht="16.5" customHeight="1">
      <c r="A20" s="155" t="s">
        <v>72</v>
      </c>
      <c r="B20" s="76" t="s">
        <v>375</v>
      </c>
      <c r="C20" s="148">
        <f t="shared" si="3"/>
        <v>0</v>
      </c>
      <c r="D20" s="157">
        <v>0</v>
      </c>
      <c r="E20" s="149">
        <f t="shared" si="4"/>
        <v>0</v>
      </c>
      <c r="F20" s="153">
        <v>0</v>
      </c>
      <c r="G20" s="153">
        <v>0</v>
      </c>
      <c r="H20" s="153">
        <v>0</v>
      </c>
      <c r="I20" s="153">
        <v>0</v>
      </c>
      <c r="J20" s="153">
        <v>0</v>
      </c>
      <c r="K20" s="153">
        <v>0</v>
      </c>
      <c r="L20" s="153">
        <v>0</v>
      </c>
      <c r="M20" s="144">
        <v>0</v>
      </c>
      <c r="N20" s="145">
        <f t="shared" si="2"/>
        <v>0</v>
      </c>
    </row>
    <row r="21" spans="1:39" s="156" customFormat="1" ht="16.5" customHeight="1">
      <c r="A21" s="155" t="s">
        <v>73</v>
      </c>
      <c r="B21" s="76" t="s">
        <v>376</v>
      </c>
      <c r="C21" s="148">
        <f t="shared" si="3"/>
        <v>2</v>
      </c>
      <c r="D21" s="153">
        <v>0</v>
      </c>
      <c r="E21" s="149">
        <f t="shared" si="4"/>
        <v>2</v>
      </c>
      <c r="F21" s="153">
        <v>0</v>
      </c>
      <c r="G21" s="153">
        <v>0</v>
      </c>
      <c r="H21" s="153">
        <v>2</v>
      </c>
      <c r="I21" s="153">
        <v>0</v>
      </c>
      <c r="J21" s="153">
        <v>0</v>
      </c>
      <c r="K21" s="153">
        <v>1</v>
      </c>
      <c r="L21" s="153">
        <v>1</v>
      </c>
      <c r="M21" s="144">
        <v>2</v>
      </c>
      <c r="N21" s="145">
        <f t="shared" si="2"/>
        <v>0</v>
      </c>
      <c r="AJ21" s="156" t="s">
        <v>378</v>
      </c>
      <c r="AK21" s="156" t="s">
        <v>379</v>
      </c>
      <c r="AL21" s="156" t="s">
        <v>380</v>
      </c>
      <c r="AM21" s="71" t="s">
        <v>381</v>
      </c>
    </row>
    <row r="22" spans="1:39" s="156" customFormat="1" ht="16.5" customHeight="1">
      <c r="A22" s="155" t="s">
        <v>74</v>
      </c>
      <c r="B22" s="76" t="s">
        <v>377</v>
      </c>
      <c r="C22" s="148">
        <f t="shared" si="3"/>
        <v>1</v>
      </c>
      <c r="D22" s="153">
        <v>0</v>
      </c>
      <c r="E22" s="149">
        <f t="shared" si="4"/>
        <v>1</v>
      </c>
      <c r="F22" s="153">
        <v>1</v>
      </c>
      <c r="G22" s="153">
        <v>0</v>
      </c>
      <c r="H22" s="153">
        <v>0</v>
      </c>
      <c r="I22" s="153">
        <v>0</v>
      </c>
      <c r="J22" s="153">
        <v>0</v>
      </c>
      <c r="K22" s="153">
        <v>1</v>
      </c>
      <c r="L22" s="153">
        <v>0</v>
      </c>
      <c r="M22" s="144">
        <v>1</v>
      </c>
      <c r="N22" s="145">
        <f t="shared" si="2"/>
        <v>0</v>
      </c>
      <c r="AM22" s="71" t="s">
        <v>383</v>
      </c>
    </row>
    <row r="23" spans="1:14" s="156" customFormat="1" ht="16.5" customHeight="1">
      <c r="A23" s="155" t="s">
        <v>75</v>
      </c>
      <c r="B23" s="76" t="s">
        <v>382</v>
      </c>
      <c r="C23" s="148">
        <f t="shared" si="3"/>
        <v>1</v>
      </c>
      <c r="D23" s="153">
        <v>1</v>
      </c>
      <c r="E23" s="149">
        <f t="shared" si="4"/>
        <v>0</v>
      </c>
      <c r="F23" s="153">
        <v>0</v>
      </c>
      <c r="G23" s="153">
        <v>0</v>
      </c>
      <c r="H23" s="153">
        <v>0</v>
      </c>
      <c r="I23" s="153">
        <v>0</v>
      </c>
      <c r="J23" s="153">
        <v>0</v>
      </c>
      <c r="K23" s="153">
        <v>1</v>
      </c>
      <c r="L23" s="153">
        <v>0</v>
      </c>
      <c r="M23" s="144">
        <v>1</v>
      </c>
      <c r="N23" s="145">
        <f t="shared" si="2"/>
        <v>0</v>
      </c>
    </row>
    <row r="24" spans="1:36" s="156" customFormat="1" ht="16.5" customHeight="1">
      <c r="A24" s="155" t="s">
        <v>76</v>
      </c>
      <c r="B24" s="76" t="s">
        <v>384</v>
      </c>
      <c r="C24" s="148">
        <f t="shared" si="3"/>
        <v>1</v>
      </c>
      <c r="D24" s="153">
        <v>0</v>
      </c>
      <c r="E24" s="149">
        <f t="shared" si="4"/>
        <v>1</v>
      </c>
      <c r="F24" s="158">
        <v>1</v>
      </c>
      <c r="G24" s="158">
        <v>0</v>
      </c>
      <c r="H24" s="158">
        <v>0</v>
      </c>
      <c r="I24" s="158">
        <v>0</v>
      </c>
      <c r="J24" s="158">
        <v>0</v>
      </c>
      <c r="K24" s="158">
        <v>1</v>
      </c>
      <c r="L24" s="158">
        <v>0</v>
      </c>
      <c r="M24" s="144">
        <v>1</v>
      </c>
      <c r="N24" s="145">
        <f t="shared" si="2"/>
        <v>0</v>
      </c>
      <c r="AJ24" s="156" t="s">
        <v>378</v>
      </c>
    </row>
    <row r="25" spans="1:36" s="156" customFormat="1" ht="16.5" customHeight="1">
      <c r="A25" s="155" t="s">
        <v>77</v>
      </c>
      <c r="B25" s="76" t="s">
        <v>385</v>
      </c>
      <c r="C25" s="148">
        <f t="shared" si="3"/>
        <v>10</v>
      </c>
      <c r="D25" s="153">
        <v>10</v>
      </c>
      <c r="E25" s="149">
        <f t="shared" si="4"/>
        <v>0</v>
      </c>
      <c r="F25" s="153">
        <v>0</v>
      </c>
      <c r="G25" s="153">
        <v>0</v>
      </c>
      <c r="H25" s="153">
        <v>0</v>
      </c>
      <c r="I25" s="153">
        <v>0</v>
      </c>
      <c r="J25" s="153">
        <v>0</v>
      </c>
      <c r="K25" s="153">
        <v>10</v>
      </c>
      <c r="L25" s="153">
        <v>0</v>
      </c>
      <c r="M25" s="144">
        <v>10</v>
      </c>
      <c r="N25" s="145">
        <f t="shared" si="2"/>
        <v>0</v>
      </c>
      <c r="AJ25" s="71" t="s">
        <v>387</v>
      </c>
    </row>
    <row r="26" spans="1:44" s="78" customFormat="1" ht="16.5" customHeight="1">
      <c r="A26" s="159" t="s">
        <v>100</v>
      </c>
      <c r="B26" s="76" t="s">
        <v>386</v>
      </c>
      <c r="C26" s="148">
        <f t="shared" si="3"/>
        <v>2</v>
      </c>
      <c r="D26" s="153">
        <v>0</v>
      </c>
      <c r="E26" s="149">
        <f t="shared" si="4"/>
        <v>2</v>
      </c>
      <c r="F26" s="153">
        <v>1</v>
      </c>
      <c r="G26" s="153">
        <v>1</v>
      </c>
      <c r="H26" s="153">
        <v>0</v>
      </c>
      <c r="I26" s="153">
        <v>0</v>
      </c>
      <c r="J26" s="153">
        <v>0</v>
      </c>
      <c r="K26" s="153">
        <v>2</v>
      </c>
      <c r="L26" s="153">
        <v>0</v>
      </c>
      <c r="M26" s="144">
        <v>2</v>
      </c>
      <c r="N26" s="145">
        <f t="shared" si="2"/>
        <v>0</v>
      </c>
      <c r="AR26" s="160"/>
    </row>
    <row r="27" spans="1:14" s="156" customFormat="1" ht="16.5" customHeight="1">
      <c r="A27" s="155" t="s">
        <v>101</v>
      </c>
      <c r="B27" s="76" t="s">
        <v>388</v>
      </c>
      <c r="C27" s="148">
        <f t="shared" si="3"/>
        <v>1</v>
      </c>
      <c r="D27" s="153">
        <v>1</v>
      </c>
      <c r="E27" s="149">
        <f t="shared" si="4"/>
        <v>0</v>
      </c>
      <c r="F27" s="153">
        <v>0</v>
      </c>
      <c r="G27" s="153">
        <v>0</v>
      </c>
      <c r="H27" s="153">
        <v>0</v>
      </c>
      <c r="I27" s="153">
        <v>0</v>
      </c>
      <c r="J27" s="153">
        <v>1</v>
      </c>
      <c r="K27" s="153">
        <v>0</v>
      </c>
      <c r="L27" s="153">
        <v>0</v>
      </c>
      <c r="M27" s="144">
        <v>1</v>
      </c>
      <c r="N27" s="145">
        <f t="shared" si="2"/>
        <v>0</v>
      </c>
    </row>
    <row r="28" spans="1:35" ht="6" customHeight="1">
      <c r="A28" s="161"/>
      <c r="B28" s="162"/>
      <c r="C28" s="163"/>
      <c r="D28" s="163"/>
      <c r="E28" s="163"/>
      <c r="F28" s="163"/>
      <c r="G28" s="163"/>
      <c r="H28" s="163"/>
      <c r="I28" s="163"/>
      <c r="J28" s="163"/>
      <c r="K28" s="163"/>
      <c r="L28" s="163"/>
      <c r="M28" s="164"/>
      <c r="AG28" s="41" t="s">
        <v>390</v>
      </c>
      <c r="AI28" s="165">
        <f>82/88</f>
        <v>0.9318181818181818</v>
      </c>
    </row>
    <row r="29" spans="1:13" ht="16.5" customHeight="1">
      <c r="A29" s="1171" t="s">
        <v>461</v>
      </c>
      <c r="B29" s="1237"/>
      <c r="C29" s="1237"/>
      <c r="D29" s="1237"/>
      <c r="E29" s="166"/>
      <c r="F29" s="166"/>
      <c r="G29" s="166"/>
      <c r="H29" s="1223" t="s">
        <v>411</v>
      </c>
      <c r="I29" s="1223"/>
      <c r="J29" s="1223"/>
      <c r="K29" s="1223"/>
      <c r="L29" s="1223"/>
      <c r="M29" s="167"/>
    </row>
    <row r="30" spans="1:12" ht="18.75">
      <c r="A30" s="1237"/>
      <c r="B30" s="1237"/>
      <c r="C30" s="1237"/>
      <c r="D30" s="1237"/>
      <c r="E30" s="166"/>
      <c r="F30" s="166"/>
      <c r="G30" s="166"/>
      <c r="H30" s="1224" t="s">
        <v>412</v>
      </c>
      <c r="I30" s="1224"/>
      <c r="J30" s="1224"/>
      <c r="K30" s="1224"/>
      <c r="L30" s="1224"/>
    </row>
    <row r="31" spans="1:12" s="40" customFormat="1" ht="16.5" customHeight="1">
      <c r="A31" s="1168"/>
      <c r="B31" s="1168"/>
      <c r="C31" s="1168"/>
      <c r="D31" s="1168"/>
      <c r="E31" s="168"/>
      <c r="F31" s="168"/>
      <c r="G31" s="168"/>
      <c r="H31" s="1169"/>
      <c r="I31" s="1169"/>
      <c r="J31" s="1169"/>
      <c r="K31" s="1169"/>
      <c r="L31" s="1169"/>
    </row>
    <row r="32" spans="1:12" ht="18.75">
      <c r="A32" s="97"/>
      <c r="B32" s="1168" t="s">
        <v>393</v>
      </c>
      <c r="C32" s="1168"/>
      <c r="D32" s="1168"/>
      <c r="E32" s="168"/>
      <c r="F32" s="168"/>
      <c r="G32" s="168"/>
      <c r="H32" s="168"/>
      <c r="I32" s="1238" t="s">
        <v>393</v>
      </c>
      <c r="J32" s="1238"/>
      <c r="K32" s="1238"/>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1142" t="s">
        <v>346</v>
      </c>
      <c r="B37" s="1142"/>
      <c r="C37" s="1142"/>
      <c r="D37" s="1142"/>
      <c r="E37" s="99"/>
      <c r="F37" s="99"/>
      <c r="G37" s="99"/>
      <c r="H37" s="1143" t="s">
        <v>346</v>
      </c>
      <c r="I37" s="1143"/>
      <c r="J37" s="1143"/>
      <c r="K37" s="1143"/>
      <c r="L37" s="1143"/>
      <c r="M37" s="171"/>
    </row>
    <row r="38" spans="1:12" ht="22.5" customHeight="1">
      <c r="A38" s="97"/>
      <c r="B38" s="168"/>
      <c r="C38" s="168"/>
      <c r="D38" s="168"/>
      <c r="E38" s="168"/>
      <c r="F38" s="168"/>
      <c r="G38" s="168"/>
      <c r="H38" s="168"/>
      <c r="I38" s="168"/>
      <c r="J38" s="168"/>
      <c r="K38" s="97"/>
      <c r="L38" s="97"/>
    </row>
    <row r="39" spans="1:12" ht="19.5">
      <c r="A39" s="172" t="s">
        <v>46</v>
      </c>
      <c r="B39" s="168"/>
      <c r="C39" s="168"/>
      <c r="D39" s="168"/>
      <c r="E39" s="168"/>
      <c r="F39" s="168"/>
      <c r="G39" s="168"/>
      <c r="H39" s="168"/>
      <c r="I39" s="168"/>
      <c r="J39" s="168"/>
      <c r="K39" s="97"/>
      <c r="L39" s="97"/>
    </row>
    <row r="40" spans="2:12" ht="15.75" customHeight="1">
      <c r="B40" s="1232" t="s">
        <v>58</v>
      </c>
      <c r="C40" s="1232"/>
      <c r="D40" s="1232"/>
      <c r="E40" s="1232"/>
      <c r="F40" s="1232"/>
      <c r="G40" s="1232"/>
      <c r="H40" s="1232"/>
      <c r="I40" s="1232"/>
      <c r="J40" s="1232"/>
      <c r="K40" s="1232"/>
      <c r="L40" s="1232"/>
    </row>
    <row r="41" spans="1:12" ht="16.5" customHeight="1">
      <c r="A41" s="173"/>
      <c r="B41" s="1231" t="s">
        <v>60</v>
      </c>
      <c r="C41" s="1231"/>
      <c r="D41" s="1231"/>
      <c r="E41" s="1231"/>
      <c r="F41" s="1231"/>
      <c r="G41" s="1231"/>
      <c r="H41" s="1231"/>
      <c r="I41" s="1231"/>
      <c r="J41" s="1231"/>
      <c r="K41" s="1231"/>
      <c r="L41" s="1231"/>
    </row>
    <row r="42" ht="15.75">
      <c r="B42" s="46" t="s">
        <v>59</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1287" t="s">
        <v>224</v>
      </c>
      <c r="B1" s="1287"/>
      <c r="C1" s="1287"/>
      <c r="D1" s="1283" t="s">
        <v>415</v>
      </c>
      <c r="E1" s="1284"/>
      <c r="F1" s="1284"/>
      <c r="G1" s="1284"/>
      <c r="H1" s="1284"/>
      <c r="I1" s="1284"/>
      <c r="J1" s="1284"/>
      <c r="K1" s="1284"/>
      <c r="L1" s="1284"/>
      <c r="M1" s="1284"/>
      <c r="N1" s="1284"/>
      <c r="O1" s="220"/>
      <c r="P1" s="177" t="s">
        <v>465</v>
      </c>
      <c r="Q1" s="176"/>
      <c r="R1" s="176"/>
      <c r="S1" s="176"/>
      <c r="T1" s="176"/>
      <c r="U1" s="220"/>
    </row>
    <row r="2" spans="1:21" ht="16.5" customHeight="1">
      <c r="A2" s="1285" t="s">
        <v>416</v>
      </c>
      <c r="B2" s="1285"/>
      <c r="C2" s="1285"/>
      <c r="D2" s="1284"/>
      <c r="E2" s="1284"/>
      <c r="F2" s="1284"/>
      <c r="G2" s="1284"/>
      <c r="H2" s="1284"/>
      <c r="I2" s="1284"/>
      <c r="J2" s="1284"/>
      <c r="K2" s="1284"/>
      <c r="L2" s="1284"/>
      <c r="M2" s="1284"/>
      <c r="N2" s="1284"/>
      <c r="O2" s="221"/>
      <c r="P2" s="1276" t="s">
        <v>417</v>
      </c>
      <c r="Q2" s="1276"/>
      <c r="R2" s="1276"/>
      <c r="S2" s="1276"/>
      <c r="T2" s="1276"/>
      <c r="U2" s="221"/>
    </row>
    <row r="3" spans="1:21" ht="16.5" customHeight="1">
      <c r="A3" s="1256" t="s">
        <v>418</v>
      </c>
      <c r="B3" s="1256"/>
      <c r="C3" s="1256"/>
      <c r="D3" s="1288" t="s">
        <v>419</v>
      </c>
      <c r="E3" s="1288"/>
      <c r="F3" s="1288"/>
      <c r="G3" s="1288"/>
      <c r="H3" s="1288"/>
      <c r="I3" s="1288"/>
      <c r="J3" s="1288"/>
      <c r="K3" s="1288"/>
      <c r="L3" s="1288"/>
      <c r="M3" s="1288"/>
      <c r="N3" s="1288"/>
      <c r="O3" s="221"/>
      <c r="P3" s="181" t="s">
        <v>464</v>
      </c>
      <c r="Q3" s="221"/>
      <c r="R3" s="221"/>
      <c r="S3" s="221"/>
      <c r="T3" s="221"/>
      <c r="U3" s="221"/>
    </row>
    <row r="4" spans="1:21" ht="16.5" customHeight="1">
      <c r="A4" s="1289" t="s">
        <v>358</v>
      </c>
      <c r="B4" s="1289"/>
      <c r="C4" s="1289"/>
      <c r="D4" s="1265"/>
      <c r="E4" s="1265"/>
      <c r="F4" s="1265"/>
      <c r="G4" s="1265"/>
      <c r="H4" s="1265"/>
      <c r="I4" s="1265"/>
      <c r="J4" s="1265"/>
      <c r="K4" s="1265"/>
      <c r="L4" s="1265"/>
      <c r="M4" s="1265"/>
      <c r="N4" s="1265"/>
      <c r="O4" s="221"/>
      <c r="P4" s="180" t="s">
        <v>397</v>
      </c>
      <c r="Q4" s="221"/>
      <c r="R4" s="221"/>
      <c r="S4" s="221"/>
      <c r="T4" s="221"/>
      <c r="U4" s="221"/>
    </row>
    <row r="5" spans="12:21" ht="16.5" customHeight="1">
      <c r="L5" s="222"/>
      <c r="M5" s="222"/>
      <c r="N5" s="222"/>
      <c r="O5" s="184"/>
      <c r="P5" s="183" t="s">
        <v>420</v>
      </c>
      <c r="Q5" s="184"/>
      <c r="R5" s="184"/>
      <c r="S5" s="184"/>
      <c r="T5" s="184"/>
      <c r="U5" s="180"/>
    </row>
    <row r="6" spans="1:21" s="225" customFormat="1" ht="15.75" customHeight="1">
      <c r="A6" s="1277" t="s">
        <v>71</v>
      </c>
      <c r="B6" s="1278"/>
      <c r="C6" s="1261" t="s">
        <v>225</v>
      </c>
      <c r="D6" s="1286" t="s">
        <v>226</v>
      </c>
      <c r="E6" s="1260"/>
      <c r="F6" s="1260"/>
      <c r="G6" s="1260"/>
      <c r="H6" s="1260"/>
      <c r="I6" s="1260"/>
      <c r="J6" s="1260"/>
      <c r="K6" s="1260"/>
      <c r="L6" s="1260"/>
      <c r="M6" s="1260"/>
      <c r="N6" s="1260"/>
      <c r="O6" s="1260"/>
      <c r="P6" s="1260"/>
      <c r="Q6" s="1260"/>
      <c r="R6" s="1260"/>
      <c r="S6" s="1260"/>
      <c r="T6" s="1261" t="s">
        <v>227</v>
      </c>
      <c r="U6" s="224"/>
    </row>
    <row r="7" spans="1:20" s="226" customFormat="1" ht="12.75" customHeight="1">
      <c r="A7" s="1279"/>
      <c r="B7" s="1280"/>
      <c r="C7" s="1261"/>
      <c r="D7" s="1262" t="s">
        <v>222</v>
      </c>
      <c r="E7" s="1260" t="s">
        <v>7</v>
      </c>
      <c r="F7" s="1260"/>
      <c r="G7" s="1260"/>
      <c r="H7" s="1260"/>
      <c r="I7" s="1260"/>
      <c r="J7" s="1260"/>
      <c r="K7" s="1260"/>
      <c r="L7" s="1260"/>
      <c r="M7" s="1260"/>
      <c r="N7" s="1260"/>
      <c r="O7" s="1260"/>
      <c r="P7" s="1260"/>
      <c r="Q7" s="1260"/>
      <c r="R7" s="1260"/>
      <c r="S7" s="1260"/>
      <c r="T7" s="1261"/>
    </row>
    <row r="8" spans="1:21" s="226" customFormat="1" ht="43.5" customHeight="1">
      <c r="A8" s="1279"/>
      <c r="B8" s="1280"/>
      <c r="C8" s="1261"/>
      <c r="D8" s="1263"/>
      <c r="E8" s="1293" t="s">
        <v>228</v>
      </c>
      <c r="F8" s="1261"/>
      <c r="G8" s="1261"/>
      <c r="H8" s="1261" t="s">
        <v>229</v>
      </c>
      <c r="I8" s="1261"/>
      <c r="J8" s="1261"/>
      <c r="K8" s="1261" t="s">
        <v>230</v>
      </c>
      <c r="L8" s="1261"/>
      <c r="M8" s="1261" t="s">
        <v>231</v>
      </c>
      <c r="N8" s="1261"/>
      <c r="O8" s="1261"/>
      <c r="P8" s="1261" t="s">
        <v>232</v>
      </c>
      <c r="Q8" s="1261" t="s">
        <v>233</v>
      </c>
      <c r="R8" s="1261" t="s">
        <v>234</v>
      </c>
      <c r="S8" s="1290" t="s">
        <v>235</v>
      </c>
      <c r="T8" s="1261"/>
      <c r="U8" s="1253" t="s">
        <v>421</v>
      </c>
    </row>
    <row r="9" spans="1:21" s="226" customFormat="1" ht="44.25" customHeight="1">
      <c r="A9" s="1281"/>
      <c r="B9" s="1282"/>
      <c r="C9" s="1261"/>
      <c r="D9" s="1264"/>
      <c r="E9" s="227" t="s">
        <v>236</v>
      </c>
      <c r="F9" s="223" t="s">
        <v>237</v>
      </c>
      <c r="G9" s="223" t="s">
        <v>422</v>
      </c>
      <c r="H9" s="223" t="s">
        <v>238</v>
      </c>
      <c r="I9" s="223" t="s">
        <v>239</v>
      </c>
      <c r="J9" s="223" t="s">
        <v>240</v>
      </c>
      <c r="K9" s="223" t="s">
        <v>237</v>
      </c>
      <c r="L9" s="223" t="s">
        <v>241</v>
      </c>
      <c r="M9" s="223" t="s">
        <v>242</v>
      </c>
      <c r="N9" s="223" t="s">
        <v>243</v>
      </c>
      <c r="O9" s="223" t="s">
        <v>423</v>
      </c>
      <c r="P9" s="1261"/>
      <c r="Q9" s="1261"/>
      <c r="R9" s="1261"/>
      <c r="S9" s="1290"/>
      <c r="T9" s="1261"/>
      <c r="U9" s="1254"/>
    </row>
    <row r="10" spans="1:21" s="230" customFormat="1" ht="15.75" customHeight="1">
      <c r="A10" s="1257" t="s">
        <v>6</v>
      </c>
      <c r="B10" s="1258"/>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1254"/>
    </row>
    <row r="11" spans="1:21" s="230" customFormat="1" ht="15.75" customHeight="1">
      <c r="A11" s="1291" t="s">
        <v>401</v>
      </c>
      <c r="B11" s="1292"/>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1255"/>
    </row>
    <row r="12" spans="1:21" s="230" customFormat="1" ht="15.75" customHeight="1">
      <c r="A12" s="1267" t="s">
        <v>402</v>
      </c>
      <c r="B12" s="1268"/>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1273" t="s">
        <v>36</v>
      </c>
      <c r="B13" s="1274"/>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97</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18</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51</v>
      </c>
      <c r="B16" s="76" t="s">
        <v>371</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52</v>
      </c>
      <c r="B17" s="76" t="s">
        <v>403</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57</v>
      </c>
      <c r="B18" s="76" t="s">
        <v>374</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72</v>
      </c>
      <c r="B19" s="76" t="s">
        <v>375</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73</v>
      </c>
      <c r="B20" s="76" t="s">
        <v>376</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74</v>
      </c>
      <c r="B21" s="76" t="s">
        <v>377</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75</v>
      </c>
      <c r="B22" s="76" t="s">
        <v>382</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76</v>
      </c>
      <c r="B23" s="76" t="s">
        <v>384</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77</v>
      </c>
      <c r="B24" s="76" t="s">
        <v>385</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100</v>
      </c>
      <c r="B25" s="76" t="s">
        <v>386</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101</v>
      </c>
      <c r="B26" s="76" t="s">
        <v>388</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1259" t="s">
        <v>389</v>
      </c>
      <c r="C28" s="1259"/>
      <c r="D28" s="1259"/>
      <c r="E28" s="1259"/>
      <c r="F28" s="189"/>
      <c r="G28" s="189"/>
      <c r="H28" s="189"/>
      <c r="I28" s="189"/>
      <c r="J28" s="189"/>
      <c r="K28" s="189" t="s">
        <v>244</v>
      </c>
      <c r="L28" s="190"/>
      <c r="M28" s="1266" t="s">
        <v>424</v>
      </c>
      <c r="N28" s="1266"/>
      <c r="O28" s="1266"/>
      <c r="P28" s="1266"/>
      <c r="Q28" s="1266"/>
      <c r="R28" s="1266"/>
      <c r="S28" s="1266"/>
      <c r="T28" s="1266"/>
    </row>
    <row r="29" spans="1:20" s="241" customFormat="1" ht="18.75" customHeight="1">
      <c r="A29" s="240"/>
      <c r="B29" s="1272" t="s">
        <v>245</v>
      </c>
      <c r="C29" s="1272"/>
      <c r="D29" s="1272"/>
      <c r="E29" s="242"/>
      <c r="F29" s="191"/>
      <c r="G29" s="191"/>
      <c r="H29" s="191"/>
      <c r="I29" s="191"/>
      <c r="J29" s="191"/>
      <c r="K29" s="191"/>
      <c r="L29" s="190"/>
      <c r="M29" s="1275" t="s">
        <v>413</v>
      </c>
      <c r="N29" s="1275"/>
      <c r="O29" s="1275"/>
      <c r="P29" s="1275"/>
      <c r="Q29" s="1275"/>
      <c r="R29" s="1275"/>
      <c r="S29" s="1275"/>
      <c r="T29" s="1275"/>
    </row>
    <row r="30" spans="1:20" s="241" customFormat="1" ht="18.75">
      <c r="A30" s="192"/>
      <c r="B30" s="1269"/>
      <c r="C30" s="1269"/>
      <c r="D30" s="1269"/>
      <c r="E30" s="194"/>
      <c r="F30" s="194"/>
      <c r="G30" s="194"/>
      <c r="H30" s="194"/>
      <c r="I30" s="194"/>
      <c r="J30" s="194"/>
      <c r="K30" s="194"/>
      <c r="L30" s="194"/>
      <c r="M30" s="1270"/>
      <c r="N30" s="1270"/>
      <c r="O30" s="1270"/>
      <c r="P30" s="1270"/>
      <c r="Q30" s="1270"/>
      <c r="R30" s="1270"/>
      <c r="S30" s="1270"/>
      <c r="T30" s="1270"/>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247</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248</v>
      </c>
      <c r="C34" s="194"/>
      <c r="D34" s="194"/>
      <c r="E34" s="194"/>
      <c r="F34" s="194"/>
      <c r="G34" s="194"/>
      <c r="H34" s="194"/>
      <c r="I34" s="194"/>
      <c r="J34" s="194"/>
      <c r="K34" s="194"/>
      <c r="L34" s="194"/>
      <c r="M34" s="194"/>
      <c r="N34" s="194"/>
      <c r="O34" s="194"/>
      <c r="P34" s="194"/>
      <c r="Q34" s="194"/>
      <c r="R34" s="194"/>
      <c r="S34" s="194"/>
      <c r="T34" s="194"/>
    </row>
    <row r="35" spans="2:20" ht="18.75" hidden="1">
      <c r="B35" s="244" t="s">
        <v>249</v>
      </c>
      <c r="C35" s="194"/>
      <c r="D35" s="194"/>
      <c r="E35" s="194"/>
      <c r="F35" s="194"/>
      <c r="G35" s="194"/>
      <c r="H35" s="194"/>
      <c r="I35" s="194"/>
      <c r="J35" s="194"/>
      <c r="K35" s="194"/>
      <c r="L35" s="194"/>
      <c r="M35" s="194"/>
      <c r="N35" s="194"/>
      <c r="O35" s="194"/>
      <c r="P35" s="194"/>
      <c r="Q35" s="194"/>
      <c r="R35" s="194"/>
      <c r="S35" s="194"/>
      <c r="T35" s="194"/>
    </row>
    <row r="36" spans="2:20" s="219" customFormat="1" ht="18.75">
      <c r="B36" s="1271" t="s">
        <v>393</v>
      </c>
      <c r="C36" s="1271"/>
      <c r="D36" s="1271"/>
      <c r="E36" s="244"/>
      <c r="F36" s="244"/>
      <c r="G36" s="244"/>
      <c r="H36" s="244"/>
      <c r="I36" s="244"/>
      <c r="J36" s="244"/>
      <c r="K36" s="244"/>
      <c r="L36" s="244"/>
      <c r="M36" s="244"/>
      <c r="N36" s="1271" t="s">
        <v>393</v>
      </c>
      <c r="O36" s="1271"/>
      <c r="P36" s="1271"/>
      <c r="Q36" s="1271"/>
      <c r="R36" s="1271"/>
      <c r="S36" s="1271"/>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1142" t="s">
        <v>346</v>
      </c>
      <c r="C38" s="1142"/>
      <c r="D38" s="1142"/>
      <c r="E38" s="218"/>
      <c r="F38" s="218"/>
      <c r="G38" s="218"/>
      <c r="H38" s="218"/>
      <c r="I38" s="190"/>
      <c r="J38" s="190"/>
      <c r="K38" s="190"/>
      <c r="L38" s="190"/>
      <c r="M38" s="1143" t="s">
        <v>347</v>
      </c>
      <c r="N38" s="1143"/>
      <c r="O38" s="1143"/>
      <c r="P38" s="1143"/>
      <c r="Q38" s="1143"/>
      <c r="R38" s="1143"/>
      <c r="S38" s="1143"/>
      <c r="T38" s="1143"/>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1324" t="s">
        <v>250</v>
      </c>
      <c r="B1" s="1324"/>
      <c r="C1" s="1324"/>
      <c r="D1" s="246"/>
      <c r="E1" s="1317" t="s">
        <v>251</v>
      </c>
      <c r="F1" s="1317"/>
      <c r="G1" s="1317"/>
      <c r="H1" s="1317"/>
      <c r="I1" s="1317"/>
      <c r="J1" s="1317"/>
      <c r="K1" s="1317"/>
      <c r="L1" s="1317"/>
      <c r="M1" s="1317"/>
      <c r="N1" s="1317"/>
      <c r="O1" s="199"/>
      <c r="P1" s="1322" t="s">
        <v>463</v>
      </c>
      <c r="Q1" s="1322"/>
      <c r="R1" s="1322"/>
      <c r="S1" s="1322"/>
      <c r="T1" s="1322"/>
    </row>
    <row r="2" spans="1:20" ht="15.75" customHeight="1">
      <c r="A2" s="1325" t="s">
        <v>425</v>
      </c>
      <c r="B2" s="1325"/>
      <c r="C2" s="1325"/>
      <c r="D2" s="1325"/>
      <c r="E2" s="1327" t="s">
        <v>252</v>
      </c>
      <c r="F2" s="1327"/>
      <c r="G2" s="1327"/>
      <c r="H2" s="1327"/>
      <c r="I2" s="1327"/>
      <c r="J2" s="1327"/>
      <c r="K2" s="1327"/>
      <c r="L2" s="1327"/>
      <c r="M2" s="1327"/>
      <c r="N2" s="1327"/>
      <c r="O2" s="202"/>
      <c r="P2" s="1328" t="s">
        <v>405</v>
      </c>
      <c r="Q2" s="1328"/>
      <c r="R2" s="1328"/>
      <c r="S2" s="1328"/>
      <c r="T2" s="1328"/>
    </row>
    <row r="3" spans="1:20" ht="17.25">
      <c r="A3" s="1325" t="s">
        <v>356</v>
      </c>
      <c r="B3" s="1325"/>
      <c r="C3" s="1325"/>
      <c r="D3" s="247"/>
      <c r="E3" s="1330" t="s">
        <v>357</v>
      </c>
      <c r="F3" s="1330"/>
      <c r="G3" s="1330"/>
      <c r="H3" s="1330"/>
      <c r="I3" s="1330"/>
      <c r="J3" s="1330"/>
      <c r="K3" s="1330"/>
      <c r="L3" s="1330"/>
      <c r="M3" s="1330"/>
      <c r="N3" s="1330"/>
      <c r="O3" s="202"/>
      <c r="P3" s="1329" t="s">
        <v>464</v>
      </c>
      <c r="Q3" s="1329"/>
      <c r="R3" s="1329"/>
      <c r="S3" s="1329"/>
      <c r="T3" s="1329"/>
    </row>
    <row r="4" spans="1:20" ht="18.75" customHeight="1">
      <c r="A4" s="1326" t="s">
        <v>358</v>
      </c>
      <c r="B4" s="1326"/>
      <c r="C4" s="1326"/>
      <c r="D4" s="1316"/>
      <c r="E4" s="1316"/>
      <c r="F4" s="1316"/>
      <c r="G4" s="1316"/>
      <c r="H4" s="1316"/>
      <c r="I4" s="1316"/>
      <c r="J4" s="1316"/>
      <c r="K4" s="1316"/>
      <c r="L4" s="1316"/>
      <c r="M4" s="1316"/>
      <c r="N4" s="1316"/>
      <c r="O4" s="203"/>
      <c r="P4" s="1328" t="s">
        <v>397</v>
      </c>
      <c r="Q4" s="1329"/>
      <c r="R4" s="1329"/>
      <c r="S4" s="1329"/>
      <c r="T4" s="1329"/>
    </row>
    <row r="5" spans="1:23" ht="15">
      <c r="A5" s="216"/>
      <c r="B5" s="216"/>
      <c r="C5" s="248"/>
      <c r="D5" s="248"/>
      <c r="E5" s="216"/>
      <c r="F5" s="216"/>
      <c r="G5" s="216"/>
      <c r="H5" s="216"/>
      <c r="I5" s="216"/>
      <c r="J5" s="216"/>
      <c r="K5" s="216"/>
      <c r="L5" s="216"/>
      <c r="P5" s="1310" t="s">
        <v>420</v>
      </c>
      <c r="Q5" s="1310"/>
      <c r="R5" s="1310"/>
      <c r="S5" s="1310"/>
      <c r="T5" s="1310"/>
      <c r="U5" s="249"/>
      <c r="V5" s="249"/>
      <c r="W5" s="249"/>
    </row>
    <row r="6" spans="1:23" ht="29.25" customHeight="1">
      <c r="A6" s="1277" t="s">
        <v>71</v>
      </c>
      <c r="B6" s="1312"/>
      <c r="C6" s="1298" t="s">
        <v>2</v>
      </c>
      <c r="D6" s="1311" t="s">
        <v>253</v>
      </c>
      <c r="E6" s="1306"/>
      <c r="F6" s="1306"/>
      <c r="G6" s="1306"/>
      <c r="H6" s="1306"/>
      <c r="I6" s="1306"/>
      <c r="J6" s="1307"/>
      <c r="K6" s="1331" t="s">
        <v>254</v>
      </c>
      <c r="L6" s="1332"/>
      <c r="M6" s="1332"/>
      <c r="N6" s="1332"/>
      <c r="O6" s="1332"/>
      <c r="P6" s="1332"/>
      <c r="Q6" s="1332"/>
      <c r="R6" s="1332"/>
      <c r="S6" s="1332"/>
      <c r="T6" s="1333"/>
      <c r="U6" s="250"/>
      <c r="V6" s="251"/>
      <c r="W6" s="251"/>
    </row>
    <row r="7" spans="1:20" ht="19.5" customHeight="1">
      <c r="A7" s="1279"/>
      <c r="B7" s="1313"/>
      <c r="C7" s="1299"/>
      <c r="D7" s="1306" t="s">
        <v>7</v>
      </c>
      <c r="E7" s="1306"/>
      <c r="F7" s="1306"/>
      <c r="G7" s="1306"/>
      <c r="H7" s="1306"/>
      <c r="I7" s="1306"/>
      <c r="J7" s="1307"/>
      <c r="K7" s="1334"/>
      <c r="L7" s="1335"/>
      <c r="M7" s="1335"/>
      <c r="N7" s="1335"/>
      <c r="O7" s="1335"/>
      <c r="P7" s="1335"/>
      <c r="Q7" s="1335"/>
      <c r="R7" s="1335"/>
      <c r="S7" s="1335"/>
      <c r="T7" s="1336"/>
    </row>
    <row r="8" spans="1:20" ht="33" customHeight="1">
      <c r="A8" s="1279"/>
      <c r="B8" s="1313"/>
      <c r="C8" s="1299"/>
      <c r="D8" s="1304" t="s">
        <v>255</v>
      </c>
      <c r="E8" s="1305"/>
      <c r="F8" s="1301" t="s">
        <v>256</v>
      </c>
      <c r="G8" s="1305"/>
      <c r="H8" s="1301" t="s">
        <v>257</v>
      </c>
      <c r="I8" s="1305"/>
      <c r="J8" s="1301" t="s">
        <v>258</v>
      </c>
      <c r="K8" s="1323" t="s">
        <v>259</v>
      </c>
      <c r="L8" s="1323"/>
      <c r="M8" s="1323"/>
      <c r="N8" s="1323" t="s">
        <v>260</v>
      </c>
      <c r="O8" s="1323"/>
      <c r="P8" s="1323"/>
      <c r="Q8" s="1301" t="s">
        <v>261</v>
      </c>
      <c r="R8" s="1315" t="s">
        <v>262</v>
      </c>
      <c r="S8" s="1315" t="s">
        <v>263</v>
      </c>
      <c r="T8" s="1301" t="s">
        <v>264</v>
      </c>
    </row>
    <row r="9" spans="1:20" ht="18.75" customHeight="1">
      <c r="A9" s="1279"/>
      <c r="B9" s="1313"/>
      <c r="C9" s="1299"/>
      <c r="D9" s="1304" t="s">
        <v>265</v>
      </c>
      <c r="E9" s="1301" t="s">
        <v>266</v>
      </c>
      <c r="F9" s="1301" t="s">
        <v>265</v>
      </c>
      <c r="G9" s="1301" t="s">
        <v>266</v>
      </c>
      <c r="H9" s="1301" t="s">
        <v>265</v>
      </c>
      <c r="I9" s="1301" t="s">
        <v>267</v>
      </c>
      <c r="J9" s="1301"/>
      <c r="K9" s="1323"/>
      <c r="L9" s="1323"/>
      <c r="M9" s="1323"/>
      <c r="N9" s="1323"/>
      <c r="O9" s="1323"/>
      <c r="P9" s="1323"/>
      <c r="Q9" s="1301"/>
      <c r="R9" s="1315"/>
      <c r="S9" s="1315"/>
      <c r="T9" s="1301"/>
    </row>
    <row r="10" spans="1:20" ht="23.25" customHeight="1">
      <c r="A10" s="1281"/>
      <c r="B10" s="1314"/>
      <c r="C10" s="1300"/>
      <c r="D10" s="1304"/>
      <c r="E10" s="1301"/>
      <c r="F10" s="1301"/>
      <c r="G10" s="1301"/>
      <c r="H10" s="1301"/>
      <c r="I10" s="1301"/>
      <c r="J10" s="1301"/>
      <c r="K10" s="252" t="s">
        <v>268</v>
      </c>
      <c r="L10" s="252" t="s">
        <v>243</v>
      </c>
      <c r="M10" s="252" t="s">
        <v>269</v>
      </c>
      <c r="N10" s="252" t="s">
        <v>268</v>
      </c>
      <c r="O10" s="252" t="s">
        <v>270</v>
      </c>
      <c r="P10" s="252" t="s">
        <v>271</v>
      </c>
      <c r="Q10" s="1301"/>
      <c r="R10" s="1315"/>
      <c r="S10" s="1315"/>
      <c r="T10" s="1301"/>
    </row>
    <row r="11" spans="1:32" s="209" customFormat="1" ht="17.25" customHeight="1">
      <c r="A11" s="1302" t="s">
        <v>6</v>
      </c>
      <c r="B11" s="1303"/>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1294" t="s">
        <v>426</v>
      </c>
      <c r="B12" s="1295"/>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1296" t="s">
        <v>402</v>
      </c>
      <c r="B13" s="1297"/>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1309" t="s">
        <v>272</v>
      </c>
      <c r="B14" s="1304"/>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97</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18</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371</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403</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374</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375</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376</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377</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382</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384</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385</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386</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388</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390</v>
      </c>
      <c r="AI28" s="198">
        <f>82/88</f>
        <v>0.9318181818181818</v>
      </c>
    </row>
    <row r="29" spans="1:20" ht="15.75" customHeight="1">
      <c r="A29" s="210"/>
      <c r="B29" s="1319" t="s">
        <v>414</v>
      </c>
      <c r="C29" s="1319"/>
      <c r="D29" s="1319"/>
      <c r="E29" s="1319"/>
      <c r="F29" s="266"/>
      <c r="G29" s="266"/>
      <c r="H29" s="266"/>
      <c r="I29" s="266"/>
      <c r="J29" s="266"/>
      <c r="K29" s="266"/>
      <c r="L29" s="214"/>
      <c r="M29" s="1318" t="s">
        <v>427</v>
      </c>
      <c r="N29" s="1318"/>
      <c r="O29" s="1318"/>
      <c r="P29" s="1318"/>
      <c r="Q29" s="1318"/>
      <c r="R29" s="1318"/>
      <c r="S29" s="1318"/>
      <c r="T29" s="1318"/>
    </row>
    <row r="30" spans="1:20" ht="18.75" customHeight="1">
      <c r="A30" s="210"/>
      <c r="B30" s="1320" t="s">
        <v>245</v>
      </c>
      <c r="C30" s="1320"/>
      <c r="D30" s="1320"/>
      <c r="E30" s="1320"/>
      <c r="F30" s="213"/>
      <c r="G30" s="213"/>
      <c r="H30" s="213"/>
      <c r="I30" s="213"/>
      <c r="J30" s="213"/>
      <c r="K30" s="213"/>
      <c r="L30" s="214"/>
      <c r="M30" s="1308" t="s">
        <v>246</v>
      </c>
      <c r="N30" s="1308"/>
      <c r="O30" s="1308"/>
      <c r="P30" s="1308"/>
      <c r="Q30" s="1308"/>
      <c r="R30" s="1308"/>
      <c r="S30" s="1308"/>
      <c r="T30" s="1308"/>
    </row>
    <row r="31" spans="1:20" ht="18.75">
      <c r="A31" s="216"/>
      <c r="B31" s="1269"/>
      <c r="C31" s="1269"/>
      <c r="D31" s="1269"/>
      <c r="E31" s="1269"/>
      <c r="F31" s="217"/>
      <c r="G31" s="217"/>
      <c r="H31" s="217"/>
      <c r="I31" s="217"/>
      <c r="J31" s="217"/>
      <c r="K31" s="217"/>
      <c r="L31" s="217"/>
      <c r="M31" s="1270"/>
      <c r="N31" s="1270"/>
      <c r="O31" s="1270"/>
      <c r="P31" s="1270"/>
      <c r="Q31" s="1270"/>
      <c r="R31" s="1270"/>
      <c r="S31" s="1270"/>
      <c r="T31" s="1270"/>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1321" t="s">
        <v>393</v>
      </c>
      <c r="C33" s="1321"/>
      <c r="D33" s="1321"/>
      <c r="E33" s="1321"/>
      <c r="F33" s="1321"/>
      <c r="G33" s="267"/>
      <c r="H33" s="267"/>
      <c r="I33" s="267"/>
      <c r="J33" s="267"/>
      <c r="K33" s="267"/>
      <c r="L33" s="267"/>
      <c r="M33" s="267"/>
      <c r="N33" s="1321" t="s">
        <v>393</v>
      </c>
      <c r="O33" s="1321"/>
      <c r="P33" s="1321"/>
      <c r="Q33" s="1321"/>
      <c r="R33" s="1321"/>
      <c r="S33" s="1321"/>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1142" t="s">
        <v>346</v>
      </c>
      <c r="C35" s="1142"/>
      <c r="D35" s="1142"/>
      <c r="E35" s="1142"/>
      <c r="F35" s="218"/>
      <c r="G35" s="218"/>
      <c r="H35" s="218"/>
      <c r="I35" s="190"/>
      <c r="J35" s="190"/>
      <c r="K35" s="190"/>
      <c r="L35" s="190"/>
      <c r="M35" s="1143" t="s">
        <v>347</v>
      </c>
      <c r="N35" s="1143"/>
      <c r="O35" s="1143"/>
      <c r="P35" s="1143"/>
      <c r="Q35" s="1143"/>
      <c r="R35" s="1143"/>
      <c r="S35" s="1143"/>
      <c r="T35" s="1143"/>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221</v>
      </c>
    </row>
    <row r="39" spans="2:8" s="270" customFormat="1" ht="15" hidden="1">
      <c r="B39" s="271" t="s">
        <v>273</v>
      </c>
      <c r="C39" s="271"/>
      <c r="D39" s="271"/>
      <c r="E39" s="271"/>
      <c r="F39" s="271"/>
      <c r="G39" s="271"/>
      <c r="H39" s="271"/>
    </row>
    <row r="40" spans="2:8" s="272" customFormat="1" ht="15" hidden="1">
      <c r="B40" s="271" t="s">
        <v>274</v>
      </c>
      <c r="C40" s="197"/>
      <c r="D40" s="197"/>
      <c r="E40" s="197"/>
      <c r="F40" s="197"/>
      <c r="G40" s="197"/>
      <c r="H40" s="197"/>
    </row>
    <row r="41" ht="12.75" hidden="1"/>
    <row r="42" ht="12.75" hidden="1"/>
    <row r="43" ht="12.75" hidden="1"/>
    <row r="44" ht="12.75" hidden="1"/>
    <row r="45" ht="12.75" hidden="1"/>
  </sheetData>
  <sheetProtection/>
  <mergeCells count="48">
    <mergeCell ref="P2:T2"/>
    <mergeCell ref="P3:T3"/>
    <mergeCell ref="P4:T4"/>
    <mergeCell ref="E3:N3"/>
    <mergeCell ref="K6:T7"/>
    <mergeCell ref="K8:M9"/>
    <mergeCell ref="J8:J10"/>
    <mergeCell ref="H9:H10"/>
    <mergeCell ref="G9:G10"/>
    <mergeCell ref="I9:I10"/>
    <mergeCell ref="P1:T1"/>
    <mergeCell ref="S8:S10"/>
    <mergeCell ref="N8:P9"/>
    <mergeCell ref="Q8:Q10"/>
    <mergeCell ref="T8:T10"/>
    <mergeCell ref="A1:C1"/>
    <mergeCell ref="A3:C3"/>
    <mergeCell ref="A4:C4"/>
    <mergeCell ref="E2:N2"/>
    <mergeCell ref="A2:D2"/>
    <mergeCell ref="D4:N4"/>
    <mergeCell ref="E1:N1"/>
    <mergeCell ref="M35:T35"/>
    <mergeCell ref="M29:T29"/>
    <mergeCell ref="B35:E35"/>
    <mergeCell ref="B29:E29"/>
    <mergeCell ref="B30:E30"/>
    <mergeCell ref="M31:T31"/>
    <mergeCell ref="B33:F33"/>
    <mergeCell ref="N33:S33"/>
    <mergeCell ref="B31:E31"/>
    <mergeCell ref="M30:T30"/>
    <mergeCell ref="A14:B14"/>
    <mergeCell ref="P5:T5"/>
    <mergeCell ref="D6:J6"/>
    <mergeCell ref="A6:B10"/>
    <mergeCell ref="D9:D10"/>
    <mergeCell ref="F8:G8"/>
    <mergeCell ref="R8:R10"/>
    <mergeCell ref="H8:I8"/>
    <mergeCell ref="A12:B12"/>
    <mergeCell ref="A13:B13"/>
    <mergeCell ref="C6:C10"/>
    <mergeCell ref="E9:E10"/>
    <mergeCell ref="A11:B11"/>
    <mergeCell ref="F9:F10"/>
    <mergeCell ref="D8:E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340" t="s">
        <v>275</v>
      </c>
      <c r="B1" s="1340"/>
      <c r="C1" s="1340"/>
      <c r="D1" s="1343" t="s">
        <v>466</v>
      </c>
      <c r="E1" s="1343"/>
      <c r="F1" s="1343"/>
      <c r="G1" s="1343"/>
      <c r="H1" s="1343"/>
      <c r="I1" s="1343"/>
      <c r="J1" s="1344" t="s">
        <v>467</v>
      </c>
      <c r="K1" s="1345"/>
      <c r="L1" s="1345"/>
    </row>
    <row r="2" spans="1:12" ht="34.5" customHeight="1">
      <c r="A2" s="1346" t="s">
        <v>428</v>
      </c>
      <c r="B2" s="1346"/>
      <c r="C2" s="1346"/>
      <c r="D2" s="1343"/>
      <c r="E2" s="1343"/>
      <c r="F2" s="1343"/>
      <c r="G2" s="1343"/>
      <c r="H2" s="1343"/>
      <c r="I2" s="1343"/>
      <c r="J2" s="1347" t="s">
        <v>468</v>
      </c>
      <c r="K2" s="1348"/>
      <c r="L2" s="1348"/>
    </row>
    <row r="3" spans="1:12" ht="15" customHeight="1">
      <c r="A3" s="273" t="s">
        <v>358</v>
      </c>
      <c r="B3" s="182"/>
      <c r="C3" s="1349"/>
      <c r="D3" s="1349"/>
      <c r="E3" s="1349"/>
      <c r="F3" s="1349"/>
      <c r="G3" s="1349"/>
      <c r="H3" s="1349"/>
      <c r="I3" s="1349"/>
      <c r="J3" s="1341"/>
      <c r="K3" s="1342"/>
      <c r="L3" s="1342"/>
    </row>
    <row r="4" spans="1:12" ht="15.75" customHeight="1">
      <c r="A4" s="274"/>
      <c r="B4" s="274"/>
      <c r="C4" s="275"/>
      <c r="D4" s="275"/>
      <c r="E4" s="178"/>
      <c r="F4" s="178"/>
      <c r="G4" s="178"/>
      <c r="H4" s="276"/>
      <c r="I4" s="276"/>
      <c r="J4" s="1337" t="s">
        <v>276</v>
      </c>
      <c r="K4" s="1337"/>
      <c r="L4" s="1337"/>
    </row>
    <row r="5" spans="1:12" s="277" customFormat="1" ht="28.5" customHeight="1">
      <c r="A5" s="1351" t="s">
        <v>71</v>
      </c>
      <c r="B5" s="1351"/>
      <c r="C5" s="1261" t="s">
        <v>37</v>
      </c>
      <c r="D5" s="1261" t="s">
        <v>277</v>
      </c>
      <c r="E5" s="1261"/>
      <c r="F5" s="1261"/>
      <c r="G5" s="1261"/>
      <c r="H5" s="1261" t="s">
        <v>278</v>
      </c>
      <c r="I5" s="1261"/>
      <c r="J5" s="1261" t="s">
        <v>279</v>
      </c>
      <c r="K5" s="1261"/>
      <c r="L5" s="1261"/>
    </row>
    <row r="6" spans="1:13" s="277" customFormat="1" ht="80.25" customHeight="1">
      <c r="A6" s="1351"/>
      <c r="B6" s="1351"/>
      <c r="C6" s="1261"/>
      <c r="D6" s="223" t="s">
        <v>280</v>
      </c>
      <c r="E6" s="223" t="s">
        <v>281</v>
      </c>
      <c r="F6" s="223" t="s">
        <v>429</v>
      </c>
      <c r="G6" s="223" t="s">
        <v>282</v>
      </c>
      <c r="H6" s="223" t="s">
        <v>283</v>
      </c>
      <c r="I6" s="223" t="s">
        <v>284</v>
      </c>
      <c r="J6" s="223" t="s">
        <v>285</v>
      </c>
      <c r="K6" s="223" t="s">
        <v>286</v>
      </c>
      <c r="L6" s="223" t="s">
        <v>287</v>
      </c>
      <c r="M6" s="278"/>
    </row>
    <row r="7" spans="1:12" s="279" customFormat="1" ht="16.5" customHeight="1">
      <c r="A7" s="1338" t="s">
        <v>6</v>
      </c>
      <c r="B7" s="1338"/>
      <c r="C7" s="229">
        <v>1</v>
      </c>
      <c r="D7" s="229">
        <v>2</v>
      </c>
      <c r="E7" s="229">
        <v>3</v>
      </c>
      <c r="F7" s="229">
        <v>4</v>
      </c>
      <c r="G7" s="229">
        <v>5</v>
      </c>
      <c r="H7" s="229">
        <v>6</v>
      </c>
      <c r="I7" s="229">
        <v>7</v>
      </c>
      <c r="J7" s="229">
        <v>8</v>
      </c>
      <c r="K7" s="229">
        <v>9</v>
      </c>
      <c r="L7" s="229">
        <v>10</v>
      </c>
    </row>
    <row r="8" spans="1:12" s="279" customFormat="1" ht="16.5" customHeight="1">
      <c r="A8" s="1354" t="s">
        <v>426</v>
      </c>
      <c r="B8" s="1355"/>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352" t="s">
        <v>402</v>
      </c>
      <c r="B9" s="1353"/>
      <c r="C9" s="232">
        <v>9</v>
      </c>
      <c r="D9" s="232">
        <v>2</v>
      </c>
      <c r="E9" s="232">
        <v>2</v>
      </c>
      <c r="F9" s="232">
        <v>0</v>
      </c>
      <c r="G9" s="232">
        <v>5</v>
      </c>
      <c r="H9" s="232">
        <v>8</v>
      </c>
      <c r="I9" s="232">
        <v>0</v>
      </c>
      <c r="J9" s="232">
        <v>8</v>
      </c>
      <c r="K9" s="232">
        <v>1</v>
      </c>
      <c r="L9" s="232">
        <v>0</v>
      </c>
    </row>
    <row r="10" spans="1:12" s="279" customFormat="1" ht="16.5" customHeight="1">
      <c r="A10" s="1339" t="s">
        <v>272</v>
      </c>
      <c r="B10" s="1339"/>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288</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18</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371</v>
      </c>
      <c r="C13" s="280">
        <f aca="true" t="shared" si="3" ref="C13:C23">D13+E13+F13+G13</f>
        <v>0</v>
      </c>
      <c r="D13" s="239">
        <v>0</v>
      </c>
      <c r="E13" s="239">
        <v>0</v>
      </c>
      <c r="F13" s="239">
        <v>0</v>
      </c>
      <c r="G13" s="239">
        <v>0</v>
      </c>
      <c r="H13" s="239">
        <v>0</v>
      </c>
      <c r="I13" s="239">
        <v>0</v>
      </c>
      <c r="J13" s="281">
        <v>0</v>
      </c>
      <c r="K13" s="281">
        <v>0</v>
      </c>
      <c r="L13" s="281">
        <v>0</v>
      </c>
      <c r="AF13" s="279" t="s">
        <v>370</v>
      </c>
    </row>
    <row r="14" spans="1:37" s="279" customFormat="1" ht="16.5" customHeight="1">
      <c r="A14" s="282">
        <v>2</v>
      </c>
      <c r="B14" s="76" t="s">
        <v>403</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374</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375</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430</v>
      </c>
      <c r="C17" s="280">
        <f t="shared" si="3"/>
        <v>1</v>
      </c>
      <c r="D17" s="239">
        <v>0</v>
      </c>
      <c r="E17" s="239">
        <v>0</v>
      </c>
      <c r="F17" s="239">
        <v>0</v>
      </c>
      <c r="G17" s="239">
        <v>1</v>
      </c>
      <c r="H17" s="239">
        <v>1</v>
      </c>
      <c r="I17" s="239">
        <v>0</v>
      </c>
      <c r="J17" s="281">
        <v>1</v>
      </c>
      <c r="K17" s="281">
        <v>0</v>
      </c>
      <c r="L17" s="281">
        <v>0</v>
      </c>
      <c r="AF17" s="207" t="s">
        <v>373</v>
      </c>
    </row>
    <row r="18" spans="1:12" s="279" customFormat="1" ht="16.5" customHeight="1">
      <c r="A18" s="282">
        <v>6</v>
      </c>
      <c r="B18" s="76" t="s">
        <v>377</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382</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384</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385</v>
      </c>
      <c r="C21" s="280">
        <f t="shared" si="3"/>
        <v>0</v>
      </c>
      <c r="D21" s="239">
        <v>0</v>
      </c>
      <c r="E21" s="239">
        <v>0</v>
      </c>
      <c r="F21" s="239">
        <v>0</v>
      </c>
      <c r="G21" s="239">
        <v>0</v>
      </c>
      <c r="H21" s="239">
        <v>0</v>
      </c>
      <c r="I21" s="239">
        <v>0</v>
      </c>
      <c r="J21" s="281">
        <v>0</v>
      </c>
      <c r="K21" s="281">
        <v>0</v>
      </c>
      <c r="L21" s="281">
        <v>0</v>
      </c>
      <c r="AJ21" s="279" t="s">
        <v>378</v>
      </c>
      <c r="AK21" s="279" t="s">
        <v>379</v>
      </c>
      <c r="AL21" s="279" t="s">
        <v>380</v>
      </c>
      <c r="AM21" s="207" t="s">
        <v>381</v>
      </c>
    </row>
    <row r="22" spans="1:39" s="279" customFormat="1" ht="16.5" customHeight="1">
      <c r="A22" s="282">
        <v>10</v>
      </c>
      <c r="B22" s="76" t="s">
        <v>386</v>
      </c>
      <c r="C22" s="280">
        <f t="shared" si="3"/>
        <v>1</v>
      </c>
      <c r="D22" s="239">
        <v>0</v>
      </c>
      <c r="E22" s="239">
        <v>1</v>
      </c>
      <c r="F22" s="239">
        <v>0</v>
      </c>
      <c r="G22" s="239">
        <v>0</v>
      </c>
      <c r="H22" s="239">
        <v>1</v>
      </c>
      <c r="I22" s="239">
        <v>0</v>
      </c>
      <c r="J22" s="281">
        <v>1</v>
      </c>
      <c r="K22" s="281">
        <v>0</v>
      </c>
      <c r="L22" s="281">
        <v>0</v>
      </c>
      <c r="AM22" s="207" t="s">
        <v>383</v>
      </c>
    </row>
    <row r="23" spans="1:12" s="279" customFormat="1" ht="16.5" customHeight="1">
      <c r="A23" s="282">
        <v>11</v>
      </c>
      <c r="B23" s="76" t="s">
        <v>388</v>
      </c>
      <c r="C23" s="280">
        <f t="shared" si="3"/>
        <v>0</v>
      </c>
      <c r="D23" s="239">
        <v>0</v>
      </c>
      <c r="E23" s="239">
        <v>0</v>
      </c>
      <c r="F23" s="239">
        <v>0</v>
      </c>
      <c r="G23" s="239">
        <v>0</v>
      </c>
      <c r="H23" s="239">
        <v>0</v>
      </c>
      <c r="I23" s="239">
        <v>0</v>
      </c>
      <c r="J23" s="281">
        <v>0</v>
      </c>
      <c r="K23" s="281">
        <v>0</v>
      </c>
      <c r="L23" s="281">
        <v>0</v>
      </c>
    </row>
    <row r="24" ht="9" customHeight="1">
      <c r="AJ24" s="241" t="s">
        <v>378</v>
      </c>
    </row>
    <row r="25" spans="1:36" ht="15.75" customHeight="1">
      <c r="A25" s="1259" t="s">
        <v>431</v>
      </c>
      <c r="B25" s="1259"/>
      <c r="C25" s="1259"/>
      <c r="D25" s="1259"/>
      <c r="E25" s="190"/>
      <c r="F25" s="1266" t="s">
        <v>389</v>
      </c>
      <c r="G25" s="1266"/>
      <c r="H25" s="1266"/>
      <c r="I25" s="1266"/>
      <c r="J25" s="1266"/>
      <c r="K25" s="1266"/>
      <c r="L25" s="1266"/>
      <c r="AJ25" s="198" t="s">
        <v>387</v>
      </c>
    </row>
    <row r="26" spans="1:44" ht="15" customHeight="1">
      <c r="A26" s="1272" t="s">
        <v>245</v>
      </c>
      <c r="B26" s="1272"/>
      <c r="C26" s="1272"/>
      <c r="D26" s="1272"/>
      <c r="E26" s="191"/>
      <c r="F26" s="1275" t="s">
        <v>246</v>
      </c>
      <c r="G26" s="1275"/>
      <c r="H26" s="1275"/>
      <c r="I26" s="1275"/>
      <c r="J26" s="1275"/>
      <c r="K26" s="1275"/>
      <c r="L26" s="1275"/>
      <c r="AR26" s="198"/>
    </row>
    <row r="27" spans="1:12" s="178" customFormat="1" ht="18.75">
      <c r="A27" s="1269"/>
      <c r="B27" s="1269"/>
      <c r="C27" s="1269"/>
      <c r="D27" s="1269"/>
      <c r="E27" s="190"/>
      <c r="F27" s="1270"/>
      <c r="G27" s="1270"/>
      <c r="H27" s="1270"/>
      <c r="I27" s="1270"/>
      <c r="J27" s="1270"/>
      <c r="K27" s="1270"/>
      <c r="L27" s="1270"/>
    </row>
    <row r="28" spans="1:35" ht="18">
      <c r="A28" s="195"/>
      <c r="B28" s="195"/>
      <c r="C28" s="190"/>
      <c r="D28" s="190"/>
      <c r="E28" s="190"/>
      <c r="F28" s="190"/>
      <c r="G28" s="190"/>
      <c r="H28" s="190"/>
      <c r="I28" s="190"/>
      <c r="J28" s="190"/>
      <c r="K28" s="190"/>
      <c r="L28" s="190"/>
      <c r="AG28" s="241" t="s">
        <v>390</v>
      </c>
      <c r="AI28" s="198">
        <f>82/88</f>
        <v>0.9318181818181818</v>
      </c>
    </row>
    <row r="29" spans="1:12" ht="18">
      <c r="A29" s="195"/>
      <c r="B29" s="1350" t="s">
        <v>393</v>
      </c>
      <c r="C29" s="1350"/>
      <c r="D29" s="190"/>
      <c r="E29" s="190"/>
      <c r="F29" s="190"/>
      <c r="G29" s="190"/>
      <c r="H29" s="1350" t="s">
        <v>393</v>
      </c>
      <c r="I29" s="1350"/>
      <c r="J29" s="1350"/>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289</v>
      </c>
      <c r="B32" s="193"/>
      <c r="C32" s="194"/>
      <c r="D32" s="194"/>
      <c r="E32" s="194"/>
      <c r="F32" s="194"/>
      <c r="G32" s="194"/>
      <c r="H32" s="194"/>
      <c r="I32" s="194"/>
      <c r="J32" s="194"/>
      <c r="K32" s="194"/>
      <c r="L32" s="194"/>
    </row>
    <row r="33" spans="1:12" s="219" customFormat="1" ht="18.75" hidden="1">
      <c r="A33" s="245"/>
      <c r="B33" s="287" t="s">
        <v>290</v>
      </c>
      <c r="C33" s="287"/>
      <c r="D33" s="287"/>
      <c r="E33" s="244"/>
      <c r="F33" s="244"/>
      <c r="G33" s="244"/>
      <c r="H33" s="244"/>
      <c r="I33" s="244"/>
      <c r="J33" s="244"/>
      <c r="K33" s="244"/>
      <c r="L33" s="244"/>
    </row>
    <row r="34" spans="1:12" s="219" customFormat="1" ht="18.75" hidden="1">
      <c r="A34" s="245"/>
      <c r="B34" s="287" t="s">
        <v>291</v>
      </c>
      <c r="C34" s="287"/>
      <c r="D34" s="287"/>
      <c r="E34" s="287"/>
      <c r="F34" s="244"/>
      <c r="G34" s="244"/>
      <c r="H34" s="244"/>
      <c r="I34" s="244"/>
      <c r="J34" s="244"/>
      <c r="K34" s="244"/>
      <c r="L34" s="244"/>
    </row>
    <row r="35" spans="1:12" s="219" customFormat="1" ht="18.75" hidden="1">
      <c r="A35" s="245"/>
      <c r="B35" s="244" t="s">
        <v>292</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1142" t="s">
        <v>346</v>
      </c>
      <c r="B37" s="1142"/>
      <c r="C37" s="1142"/>
      <c r="D37" s="1142"/>
      <c r="E37" s="218"/>
      <c r="F37" s="1143" t="s">
        <v>347</v>
      </c>
      <c r="G37" s="1143"/>
      <c r="H37" s="1143"/>
      <c r="I37" s="1143"/>
      <c r="J37" s="1143"/>
      <c r="K37" s="1143"/>
      <c r="L37" s="1143"/>
      <c r="M37" s="135"/>
    </row>
    <row r="38" spans="1:12" ht="18">
      <c r="A38" s="195"/>
      <c r="B38" s="195"/>
      <c r="C38" s="190"/>
      <c r="D38" s="190"/>
      <c r="E38" s="190"/>
      <c r="F38" s="190"/>
      <c r="G38" s="190"/>
      <c r="H38" s="190"/>
      <c r="I38" s="190"/>
      <c r="J38" s="190"/>
      <c r="K38" s="190"/>
      <c r="L38" s="190"/>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363" t="s">
        <v>293</v>
      </c>
      <c r="B1" s="1363"/>
      <c r="C1" s="1363"/>
      <c r="D1" s="1343" t="s">
        <v>469</v>
      </c>
      <c r="E1" s="1343"/>
      <c r="F1" s="1343"/>
      <c r="G1" s="1343"/>
      <c r="H1" s="1343"/>
      <c r="I1" s="178"/>
      <c r="J1" s="179" t="s">
        <v>463</v>
      </c>
      <c r="K1" s="288"/>
      <c r="L1" s="288"/>
    </row>
    <row r="2" spans="1:12" ht="15.75" customHeight="1">
      <c r="A2" s="1367" t="s">
        <v>404</v>
      </c>
      <c r="B2" s="1367"/>
      <c r="C2" s="1367"/>
      <c r="D2" s="1343"/>
      <c r="E2" s="1343"/>
      <c r="F2" s="1343"/>
      <c r="G2" s="1343"/>
      <c r="H2" s="1343"/>
      <c r="I2" s="178"/>
      <c r="J2" s="289" t="s">
        <v>405</v>
      </c>
      <c r="K2" s="289"/>
      <c r="L2" s="289"/>
    </row>
    <row r="3" spans="1:12" ht="18.75" customHeight="1">
      <c r="A3" s="1285" t="s">
        <v>356</v>
      </c>
      <c r="B3" s="1285"/>
      <c r="C3" s="1285"/>
      <c r="D3" s="175"/>
      <c r="E3" s="175"/>
      <c r="F3" s="175"/>
      <c r="G3" s="175"/>
      <c r="H3" s="175"/>
      <c r="I3" s="178"/>
      <c r="J3" s="182" t="s">
        <v>462</v>
      </c>
      <c r="K3" s="182"/>
      <c r="L3" s="182"/>
    </row>
    <row r="4" spans="1:12" ht="15.75" customHeight="1">
      <c r="A4" s="1364" t="s">
        <v>432</v>
      </c>
      <c r="B4" s="1364"/>
      <c r="C4" s="1364"/>
      <c r="D4" s="1362"/>
      <c r="E4" s="1362"/>
      <c r="F4" s="1362"/>
      <c r="G4" s="1362"/>
      <c r="H4" s="1362"/>
      <c r="I4" s="178"/>
      <c r="J4" s="290" t="s">
        <v>397</v>
      </c>
      <c r="K4" s="290"/>
      <c r="L4" s="290"/>
    </row>
    <row r="5" spans="1:12" ht="15.75">
      <c r="A5" s="1368"/>
      <c r="B5" s="1368"/>
      <c r="C5" s="174"/>
      <c r="D5" s="178"/>
      <c r="E5" s="178"/>
      <c r="F5" s="178"/>
      <c r="G5" s="178"/>
      <c r="H5" s="291"/>
      <c r="I5" s="1360" t="s">
        <v>433</v>
      </c>
      <c r="J5" s="1360"/>
      <c r="K5" s="1360"/>
      <c r="L5" s="1360"/>
    </row>
    <row r="6" spans="1:12" ht="18.75" customHeight="1">
      <c r="A6" s="1277" t="s">
        <v>71</v>
      </c>
      <c r="B6" s="1278"/>
      <c r="C6" s="1356" t="s">
        <v>294</v>
      </c>
      <c r="D6" s="1273" t="s">
        <v>295</v>
      </c>
      <c r="E6" s="1361"/>
      <c r="F6" s="1274"/>
      <c r="G6" s="1273" t="s">
        <v>296</v>
      </c>
      <c r="H6" s="1361"/>
      <c r="I6" s="1361"/>
      <c r="J6" s="1361"/>
      <c r="K6" s="1361"/>
      <c r="L6" s="1274"/>
    </row>
    <row r="7" spans="1:12" ht="15.75" customHeight="1">
      <c r="A7" s="1279"/>
      <c r="B7" s="1280"/>
      <c r="C7" s="1357"/>
      <c r="D7" s="1273" t="s">
        <v>7</v>
      </c>
      <c r="E7" s="1361"/>
      <c r="F7" s="1274"/>
      <c r="G7" s="1356" t="s">
        <v>36</v>
      </c>
      <c r="H7" s="1273" t="s">
        <v>7</v>
      </c>
      <c r="I7" s="1361"/>
      <c r="J7" s="1361"/>
      <c r="K7" s="1361"/>
      <c r="L7" s="1274"/>
    </row>
    <row r="8" spans="1:12" ht="14.25" customHeight="1">
      <c r="A8" s="1279"/>
      <c r="B8" s="1280"/>
      <c r="C8" s="1357"/>
      <c r="D8" s="1356" t="s">
        <v>297</v>
      </c>
      <c r="E8" s="1356" t="s">
        <v>298</v>
      </c>
      <c r="F8" s="1356" t="s">
        <v>299</v>
      </c>
      <c r="G8" s="1357"/>
      <c r="H8" s="1356" t="s">
        <v>300</v>
      </c>
      <c r="I8" s="1356" t="s">
        <v>301</v>
      </c>
      <c r="J8" s="1356" t="s">
        <v>302</v>
      </c>
      <c r="K8" s="1356" t="s">
        <v>303</v>
      </c>
      <c r="L8" s="1356" t="s">
        <v>304</v>
      </c>
    </row>
    <row r="9" spans="1:12" ht="77.25" customHeight="1">
      <c r="A9" s="1281"/>
      <c r="B9" s="1282"/>
      <c r="C9" s="1358"/>
      <c r="D9" s="1358"/>
      <c r="E9" s="1358"/>
      <c r="F9" s="1358"/>
      <c r="G9" s="1358"/>
      <c r="H9" s="1358"/>
      <c r="I9" s="1358"/>
      <c r="J9" s="1358"/>
      <c r="K9" s="1358"/>
      <c r="L9" s="1358"/>
    </row>
    <row r="10" spans="1:12" s="279" customFormat="1" ht="16.5" customHeight="1">
      <c r="A10" s="1369" t="s">
        <v>6</v>
      </c>
      <c r="B10" s="1370"/>
      <c r="C10" s="228">
        <v>1</v>
      </c>
      <c r="D10" s="228">
        <v>2</v>
      </c>
      <c r="E10" s="228">
        <v>3</v>
      </c>
      <c r="F10" s="228">
        <v>4</v>
      </c>
      <c r="G10" s="228">
        <v>5</v>
      </c>
      <c r="H10" s="228">
        <v>6</v>
      </c>
      <c r="I10" s="228">
        <v>7</v>
      </c>
      <c r="J10" s="228">
        <v>8</v>
      </c>
      <c r="K10" s="229" t="s">
        <v>77</v>
      </c>
      <c r="L10" s="229" t="s">
        <v>100</v>
      </c>
    </row>
    <row r="11" spans="1:12" s="279" customFormat="1" ht="16.5" customHeight="1">
      <c r="A11" s="1373" t="s">
        <v>401</v>
      </c>
      <c r="B11" s="1374"/>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371" t="s">
        <v>402</v>
      </c>
      <c r="B12" s="1372"/>
      <c r="C12" s="232">
        <v>12</v>
      </c>
      <c r="D12" s="232">
        <v>0</v>
      </c>
      <c r="E12" s="232">
        <v>1</v>
      </c>
      <c r="F12" s="232">
        <v>11</v>
      </c>
      <c r="G12" s="232">
        <v>10</v>
      </c>
      <c r="H12" s="232">
        <v>0</v>
      </c>
      <c r="I12" s="232">
        <v>0</v>
      </c>
      <c r="J12" s="232">
        <v>0</v>
      </c>
      <c r="K12" s="232">
        <v>6</v>
      </c>
      <c r="L12" s="232">
        <v>4</v>
      </c>
    </row>
    <row r="13" spans="1:32" s="279" customFormat="1" ht="16.5" customHeight="1">
      <c r="A13" s="1365" t="s">
        <v>36</v>
      </c>
      <c r="B13" s="1366"/>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370</v>
      </c>
    </row>
    <row r="14" spans="1:37" s="279" customFormat="1" ht="16.5" customHeight="1">
      <c r="A14" s="282" t="s">
        <v>0</v>
      </c>
      <c r="B14" s="206" t="s">
        <v>223</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18</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371</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372</v>
      </c>
      <c r="C17" s="234">
        <f t="shared" si="2"/>
        <v>1</v>
      </c>
      <c r="D17" s="239">
        <v>0</v>
      </c>
      <c r="E17" s="239">
        <v>0</v>
      </c>
      <c r="F17" s="239">
        <v>1</v>
      </c>
      <c r="G17" s="234">
        <f t="shared" si="1"/>
        <v>1</v>
      </c>
      <c r="H17" s="239">
        <v>0</v>
      </c>
      <c r="I17" s="239">
        <v>0</v>
      </c>
      <c r="J17" s="281">
        <v>0</v>
      </c>
      <c r="K17" s="281">
        <v>0</v>
      </c>
      <c r="L17" s="281">
        <v>1</v>
      </c>
      <c r="M17" s="293"/>
      <c r="AF17" s="207" t="s">
        <v>373</v>
      </c>
    </row>
    <row r="18" spans="1:14" s="279" customFormat="1" ht="15.75" customHeight="1">
      <c r="A18" s="208">
        <v>3</v>
      </c>
      <c r="B18" s="76" t="s">
        <v>374</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375</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376</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377</v>
      </c>
      <c r="C21" s="234">
        <f t="shared" si="2"/>
        <v>0</v>
      </c>
      <c r="D21" s="239">
        <v>0</v>
      </c>
      <c r="E21" s="239">
        <v>0</v>
      </c>
      <c r="F21" s="239">
        <v>0</v>
      </c>
      <c r="G21" s="234">
        <f t="shared" si="1"/>
        <v>0</v>
      </c>
      <c r="H21" s="239">
        <v>0</v>
      </c>
      <c r="I21" s="239">
        <v>0</v>
      </c>
      <c r="J21" s="281">
        <v>0</v>
      </c>
      <c r="K21" s="281">
        <v>0</v>
      </c>
      <c r="L21" s="281">
        <v>0</v>
      </c>
      <c r="M21" s="293"/>
      <c r="AJ21" s="279" t="s">
        <v>378</v>
      </c>
      <c r="AK21" s="279" t="s">
        <v>379</v>
      </c>
      <c r="AL21" s="279" t="s">
        <v>380</v>
      </c>
      <c r="AM21" s="207" t="s">
        <v>381</v>
      </c>
    </row>
    <row r="22" spans="1:39" s="279" customFormat="1" ht="15.75" customHeight="1">
      <c r="A22" s="208">
        <v>7</v>
      </c>
      <c r="B22" s="76" t="s">
        <v>382</v>
      </c>
      <c r="C22" s="234">
        <f t="shared" si="2"/>
        <v>0</v>
      </c>
      <c r="D22" s="239">
        <v>0</v>
      </c>
      <c r="E22" s="239">
        <v>0</v>
      </c>
      <c r="F22" s="239">
        <v>0</v>
      </c>
      <c r="G22" s="234">
        <f t="shared" si="1"/>
        <v>0</v>
      </c>
      <c r="H22" s="239">
        <v>0</v>
      </c>
      <c r="I22" s="239">
        <v>0</v>
      </c>
      <c r="J22" s="281">
        <v>0</v>
      </c>
      <c r="K22" s="281">
        <v>0</v>
      </c>
      <c r="L22" s="281">
        <v>0</v>
      </c>
      <c r="M22" s="293"/>
      <c r="N22" s="186"/>
      <c r="AM22" s="207" t="s">
        <v>383</v>
      </c>
    </row>
    <row r="23" spans="1:13" s="279" customFormat="1" ht="15.75" customHeight="1">
      <c r="A23" s="208">
        <v>8</v>
      </c>
      <c r="B23" s="76" t="s">
        <v>384</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385</v>
      </c>
      <c r="C24" s="234">
        <f t="shared" si="2"/>
        <v>0</v>
      </c>
      <c r="D24" s="239">
        <v>0</v>
      </c>
      <c r="E24" s="239">
        <v>0</v>
      </c>
      <c r="F24" s="239">
        <v>0</v>
      </c>
      <c r="G24" s="234">
        <f t="shared" si="1"/>
        <v>0</v>
      </c>
      <c r="H24" s="239">
        <v>0</v>
      </c>
      <c r="I24" s="239">
        <v>0</v>
      </c>
      <c r="J24" s="281">
        <v>0</v>
      </c>
      <c r="K24" s="281">
        <v>0</v>
      </c>
      <c r="L24" s="281">
        <v>0</v>
      </c>
      <c r="M24" s="293"/>
      <c r="AJ24" s="279" t="s">
        <v>378</v>
      </c>
    </row>
    <row r="25" spans="1:36" s="279" customFormat="1" ht="15.75" customHeight="1">
      <c r="A25" s="208">
        <v>10</v>
      </c>
      <c r="B25" s="76" t="s">
        <v>386</v>
      </c>
      <c r="C25" s="234">
        <f t="shared" si="2"/>
        <v>1</v>
      </c>
      <c r="D25" s="239">
        <v>0</v>
      </c>
      <c r="E25" s="239">
        <v>0</v>
      </c>
      <c r="F25" s="239">
        <v>1</v>
      </c>
      <c r="G25" s="234">
        <f t="shared" si="1"/>
        <v>1</v>
      </c>
      <c r="H25" s="239">
        <v>0</v>
      </c>
      <c r="I25" s="239">
        <v>0</v>
      </c>
      <c r="J25" s="281">
        <v>0</v>
      </c>
      <c r="K25" s="281">
        <v>0</v>
      </c>
      <c r="L25" s="281">
        <v>1</v>
      </c>
      <c r="M25" s="293"/>
      <c r="AJ25" s="207" t="s">
        <v>387</v>
      </c>
    </row>
    <row r="26" spans="1:44" s="279" customFormat="1" ht="15.75" customHeight="1">
      <c r="A26" s="208">
        <v>11</v>
      </c>
      <c r="B26" s="76" t="s">
        <v>388</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1259" t="s">
        <v>389</v>
      </c>
      <c r="B28" s="1259"/>
      <c r="C28" s="1259"/>
      <c r="D28" s="1259"/>
      <c r="E28" s="1259"/>
      <c r="F28" s="190"/>
      <c r="G28" s="189"/>
      <c r="H28" s="302" t="s">
        <v>434</v>
      </c>
      <c r="I28" s="303"/>
      <c r="J28" s="303"/>
      <c r="K28" s="303"/>
      <c r="L28" s="303"/>
      <c r="AG28" s="241" t="s">
        <v>390</v>
      </c>
      <c r="AI28" s="198">
        <f>82/88</f>
        <v>0.9318181818181818</v>
      </c>
    </row>
    <row r="29" spans="1:12" ht="15" customHeight="1">
      <c r="A29" s="1272" t="s">
        <v>4</v>
      </c>
      <c r="B29" s="1272"/>
      <c r="C29" s="1272"/>
      <c r="D29" s="1272"/>
      <c r="E29" s="1272"/>
      <c r="F29" s="190"/>
      <c r="G29" s="191"/>
      <c r="H29" s="1275" t="s">
        <v>246</v>
      </c>
      <c r="I29" s="1275"/>
      <c r="J29" s="1275"/>
      <c r="K29" s="1275"/>
      <c r="L29" s="1275"/>
    </row>
    <row r="30" spans="1:14" s="178" customFormat="1" ht="18.75">
      <c r="A30" s="1269"/>
      <c r="B30" s="1269"/>
      <c r="C30" s="1269"/>
      <c r="D30" s="1269"/>
      <c r="E30" s="1269"/>
      <c r="F30" s="304"/>
      <c r="G30" s="190"/>
      <c r="H30" s="1270"/>
      <c r="I30" s="1270"/>
      <c r="J30" s="1270"/>
      <c r="K30" s="1270"/>
      <c r="L30" s="1270"/>
      <c r="M30" s="305"/>
      <c r="N30" s="305"/>
    </row>
    <row r="31" spans="1:12" ht="18">
      <c r="A31" s="190"/>
      <c r="B31" s="190"/>
      <c r="C31" s="190"/>
      <c r="D31" s="190"/>
      <c r="E31" s="190"/>
      <c r="F31" s="190"/>
      <c r="G31" s="190"/>
      <c r="H31" s="190"/>
      <c r="I31" s="190"/>
      <c r="J31" s="190"/>
      <c r="K31" s="190"/>
      <c r="L31" s="306"/>
    </row>
    <row r="32" spans="1:12" ht="18">
      <c r="A32" s="190"/>
      <c r="B32" s="1350" t="s">
        <v>393</v>
      </c>
      <c r="C32" s="1350"/>
      <c r="D32" s="1350"/>
      <c r="E32" s="1350"/>
      <c r="F32" s="190"/>
      <c r="G32" s="190"/>
      <c r="H32" s="190"/>
      <c r="I32" s="1350" t="s">
        <v>393</v>
      </c>
      <c r="J32" s="1350"/>
      <c r="K32" s="1350"/>
      <c r="L32" s="306"/>
    </row>
    <row r="33" spans="1:12" ht="10.5" customHeight="1">
      <c r="A33" s="190"/>
      <c r="B33" s="190"/>
      <c r="C33" s="307" t="s">
        <v>392</v>
      </c>
      <c r="D33" s="307"/>
      <c r="E33" s="307"/>
      <c r="F33" s="307"/>
      <c r="G33" s="307"/>
      <c r="H33" s="307"/>
      <c r="I33" s="307"/>
      <c r="J33" s="308" t="s">
        <v>392</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46</v>
      </c>
      <c r="B39" s="190"/>
      <c r="C39" s="190"/>
      <c r="D39" s="190"/>
      <c r="E39" s="190"/>
      <c r="F39" s="190"/>
      <c r="G39" s="190"/>
      <c r="H39" s="309"/>
      <c r="I39" s="309"/>
      <c r="J39" s="309"/>
      <c r="K39" s="309"/>
      <c r="L39" s="309"/>
    </row>
    <row r="40" spans="1:16" ht="18" customHeight="1" hidden="1">
      <c r="A40" s="311"/>
      <c r="B40" s="1359" t="s">
        <v>305</v>
      </c>
      <c r="C40" s="1359"/>
      <c r="D40" s="1359"/>
      <c r="E40" s="1359"/>
      <c r="F40" s="1359"/>
      <c r="G40" s="311"/>
      <c r="H40" s="309"/>
      <c r="I40" s="309"/>
      <c r="J40" s="309"/>
      <c r="K40" s="309"/>
      <c r="L40" s="309"/>
      <c r="M40" s="273"/>
      <c r="N40" s="273"/>
      <c r="O40" s="273"/>
      <c r="P40" s="273"/>
    </row>
    <row r="41" spans="1:12" ht="12.75" customHeight="1" hidden="1">
      <c r="A41" s="190"/>
      <c r="B41" s="287" t="s">
        <v>306</v>
      </c>
      <c r="C41" s="312"/>
      <c r="D41" s="312"/>
      <c r="E41" s="312"/>
      <c r="F41" s="312"/>
      <c r="G41" s="190"/>
      <c r="H41" s="309"/>
      <c r="I41" s="309"/>
      <c r="J41" s="309"/>
      <c r="K41" s="309"/>
      <c r="L41" s="309"/>
    </row>
    <row r="42" spans="1:12" ht="12.75" customHeight="1" hidden="1">
      <c r="A42" s="190"/>
      <c r="B42" s="244" t="s">
        <v>307</v>
      </c>
      <c r="C42" s="312"/>
      <c r="D42" s="312"/>
      <c r="E42" s="312"/>
      <c r="F42" s="312"/>
      <c r="G42" s="190"/>
      <c r="H42" s="309"/>
      <c r="I42" s="309"/>
      <c r="J42" s="309"/>
      <c r="K42" s="309"/>
      <c r="L42" s="309"/>
    </row>
    <row r="43" spans="1:12" ht="18.75">
      <c r="A43" s="1142" t="s">
        <v>435</v>
      </c>
      <c r="B43" s="1142"/>
      <c r="C43" s="1142"/>
      <c r="D43" s="1142"/>
      <c r="E43" s="1142"/>
      <c r="F43" s="190"/>
      <c r="G43" s="309"/>
      <c r="H43" s="1143" t="s">
        <v>347</v>
      </c>
      <c r="I43" s="1143"/>
      <c r="J43" s="1143"/>
      <c r="K43" s="1143"/>
      <c r="L43" s="1143"/>
    </row>
    <row r="44" spans="1:12" ht="12.75" customHeight="1">
      <c r="A44" s="190"/>
      <c r="B44" s="190"/>
      <c r="C44" s="190"/>
      <c r="D44" s="190"/>
      <c r="E44" s="190"/>
      <c r="F44" s="190"/>
      <c r="G44" s="190"/>
      <c r="H44" s="309"/>
      <c r="I44" s="309"/>
      <c r="J44" s="309"/>
      <c r="K44" s="309"/>
      <c r="L44" s="309"/>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1287" t="s">
        <v>308</v>
      </c>
      <c r="B1" s="1287"/>
      <c r="C1" s="1287"/>
      <c r="D1" s="1287"/>
      <c r="E1" s="314"/>
      <c r="F1" s="1283" t="s">
        <v>470</v>
      </c>
      <c r="G1" s="1283"/>
      <c r="H1" s="1283"/>
      <c r="I1" s="1283"/>
      <c r="J1" s="1283"/>
      <c r="K1" s="1283"/>
      <c r="L1" s="1283"/>
      <c r="M1" s="1283"/>
      <c r="N1" s="1283"/>
      <c r="O1" s="1283"/>
      <c r="P1" s="315" t="s">
        <v>394</v>
      </c>
      <c r="Q1" s="316"/>
      <c r="R1" s="316"/>
      <c r="S1" s="316"/>
      <c r="T1" s="316"/>
    </row>
    <row r="2" spans="1:20" s="185" customFormat="1" ht="20.25" customHeight="1">
      <c r="A2" s="1380" t="s">
        <v>404</v>
      </c>
      <c r="B2" s="1380"/>
      <c r="C2" s="1380"/>
      <c r="D2" s="1380"/>
      <c r="E2" s="314"/>
      <c r="F2" s="1283"/>
      <c r="G2" s="1283"/>
      <c r="H2" s="1283"/>
      <c r="I2" s="1283"/>
      <c r="J2" s="1283"/>
      <c r="K2" s="1283"/>
      <c r="L2" s="1283"/>
      <c r="M2" s="1283"/>
      <c r="N2" s="1283"/>
      <c r="O2" s="1283"/>
      <c r="P2" s="316" t="s">
        <v>436</v>
      </c>
      <c r="Q2" s="316"/>
      <c r="R2" s="316"/>
      <c r="S2" s="316"/>
      <c r="T2" s="316"/>
    </row>
    <row r="3" spans="1:20" s="185" customFormat="1" ht="15" customHeight="1">
      <c r="A3" s="1380" t="s">
        <v>356</v>
      </c>
      <c r="B3" s="1380"/>
      <c r="C3" s="1380"/>
      <c r="D3" s="1380"/>
      <c r="E3" s="314"/>
      <c r="F3" s="1283"/>
      <c r="G3" s="1283"/>
      <c r="H3" s="1283"/>
      <c r="I3" s="1283"/>
      <c r="J3" s="1283"/>
      <c r="K3" s="1283"/>
      <c r="L3" s="1283"/>
      <c r="M3" s="1283"/>
      <c r="N3" s="1283"/>
      <c r="O3" s="1283"/>
      <c r="P3" s="315" t="s">
        <v>462</v>
      </c>
      <c r="Q3" s="315"/>
      <c r="R3" s="315"/>
      <c r="S3" s="317"/>
      <c r="T3" s="317"/>
    </row>
    <row r="4" spans="1:20" s="185" customFormat="1" ht="15.75" customHeight="1">
      <c r="A4" s="1381" t="s">
        <v>437</v>
      </c>
      <c r="B4" s="1381"/>
      <c r="C4" s="1381"/>
      <c r="D4" s="1381"/>
      <c r="E4" s="315"/>
      <c r="F4" s="1283"/>
      <c r="G4" s="1283"/>
      <c r="H4" s="1283"/>
      <c r="I4" s="1283"/>
      <c r="J4" s="1283"/>
      <c r="K4" s="1283"/>
      <c r="L4" s="1283"/>
      <c r="M4" s="1283"/>
      <c r="N4" s="1283"/>
      <c r="O4" s="1283"/>
      <c r="P4" s="316" t="s">
        <v>406</v>
      </c>
      <c r="Q4" s="315"/>
      <c r="R4" s="315"/>
      <c r="S4" s="317"/>
      <c r="T4" s="317"/>
    </row>
    <row r="5" spans="1:18" s="185" customFormat="1" ht="24" customHeight="1">
      <c r="A5" s="318"/>
      <c r="B5" s="318"/>
      <c r="C5" s="318"/>
      <c r="F5" s="1382"/>
      <c r="G5" s="1382"/>
      <c r="H5" s="1382"/>
      <c r="I5" s="1382"/>
      <c r="J5" s="1382"/>
      <c r="K5" s="1382"/>
      <c r="L5" s="1382"/>
      <c r="M5" s="1382"/>
      <c r="N5" s="1382"/>
      <c r="O5" s="1382"/>
      <c r="P5" s="319" t="s">
        <v>438</v>
      </c>
      <c r="Q5" s="320"/>
      <c r="R5" s="320"/>
    </row>
    <row r="6" spans="1:20" s="321" customFormat="1" ht="21.75" customHeight="1">
      <c r="A6" s="1388" t="s">
        <v>71</v>
      </c>
      <c r="B6" s="1389"/>
      <c r="C6" s="1290" t="s">
        <v>37</v>
      </c>
      <c r="D6" s="1293"/>
      <c r="E6" s="1290" t="s">
        <v>7</v>
      </c>
      <c r="F6" s="1383"/>
      <c r="G6" s="1383"/>
      <c r="H6" s="1383"/>
      <c r="I6" s="1383"/>
      <c r="J6" s="1383"/>
      <c r="K6" s="1383"/>
      <c r="L6" s="1383"/>
      <c r="M6" s="1383"/>
      <c r="N6" s="1383"/>
      <c r="O6" s="1383"/>
      <c r="P6" s="1383"/>
      <c r="Q6" s="1383"/>
      <c r="R6" s="1383"/>
      <c r="S6" s="1383"/>
      <c r="T6" s="1293"/>
    </row>
    <row r="7" spans="1:21" s="321" customFormat="1" ht="22.5" customHeight="1">
      <c r="A7" s="1390"/>
      <c r="B7" s="1391"/>
      <c r="C7" s="1262" t="s">
        <v>439</v>
      </c>
      <c r="D7" s="1262" t="s">
        <v>440</v>
      </c>
      <c r="E7" s="1290" t="s">
        <v>309</v>
      </c>
      <c r="F7" s="1392"/>
      <c r="G7" s="1392"/>
      <c r="H7" s="1392"/>
      <c r="I7" s="1392"/>
      <c r="J7" s="1392"/>
      <c r="K7" s="1392"/>
      <c r="L7" s="1393"/>
      <c r="M7" s="1290" t="s">
        <v>441</v>
      </c>
      <c r="N7" s="1383"/>
      <c r="O7" s="1383"/>
      <c r="P7" s="1383"/>
      <c r="Q7" s="1383"/>
      <c r="R7" s="1383"/>
      <c r="S7" s="1383"/>
      <c r="T7" s="1293"/>
      <c r="U7" s="322"/>
    </row>
    <row r="8" spans="1:20" s="321" customFormat="1" ht="42.75" customHeight="1">
      <c r="A8" s="1390"/>
      <c r="B8" s="1391"/>
      <c r="C8" s="1263"/>
      <c r="D8" s="1263"/>
      <c r="E8" s="1261" t="s">
        <v>442</v>
      </c>
      <c r="F8" s="1261"/>
      <c r="G8" s="1290" t="s">
        <v>443</v>
      </c>
      <c r="H8" s="1383"/>
      <c r="I8" s="1383"/>
      <c r="J8" s="1383"/>
      <c r="K8" s="1383"/>
      <c r="L8" s="1293"/>
      <c r="M8" s="1261" t="s">
        <v>444</v>
      </c>
      <c r="N8" s="1261"/>
      <c r="O8" s="1290" t="s">
        <v>443</v>
      </c>
      <c r="P8" s="1383"/>
      <c r="Q8" s="1383"/>
      <c r="R8" s="1383"/>
      <c r="S8" s="1383"/>
      <c r="T8" s="1293"/>
    </row>
    <row r="9" spans="1:20" s="321" customFormat="1" ht="35.25" customHeight="1">
      <c r="A9" s="1390"/>
      <c r="B9" s="1391"/>
      <c r="C9" s="1263"/>
      <c r="D9" s="1263"/>
      <c r="E9" s="1262" t="s">
        <v>310</v>
      </c>
      <c r="F9" s="1262" t="s">
        <v>311</v>
      </c>
      <c r="G9" s="1378" t="s">
        <v>312</v>
      </c>
      <c r="H9" s="1379"/>
      <c r="I9" s="1378" t="s">
        <v>313</v>
      </c>
      <c r="J9" s="1379"/>
      <c r="K9" s="1378" t="s">
        <v>314</v>
      </c>
      <c r="L9" s="1379"/>
      <c r="M9" s="1262" t="s">
        <v>315</v>
      </c>
      <c r="N9" s="1262" t="s">
        <v>311</v>
      </c>
      <c r="O9" s="1378" t="s">
        <v>312</v>
      </c>
      <c r="P9" s="1379"/>
      <c r="Q9" s="1378" t="s">
        <v>316</v>
      </c>
      <c r="R9" s="1379"/>
      <c r="S9" s="1378" t="s">
        <v>317</v>
      </c>
      <c r="T9" s="1379"/>
    </row>
    <row r="10" spans="1:20" s="321" customFormat="1" ht="25.5" customHeight="1">
      <c r="A10" s="1378"/>
      <c r="B10" s="1379"/>
      <c r="C10" s="1264"/>
      <c r="D10" s="1264"/>
      <c r="E10" s="1264"/>
      <c r="F10" s="1264"/>
      <c r="G10" s="223" t="s">
        <v>315</v>
      </c>
      <c r="H10" s="223" t="s">
        <v>311</v>
      </c>
      <c r="I10" s="227" t="s">
        <v>315</v>
      </c>
      <c r="J10" s="223" t="s">
        <v>311</v>
      </c>
      <c r="K10" s="227" t="s">
        <v>315</v>
      </c>
      <c r="L10" s="223" t="s">
        <v>311</v>
      </c>
      <c r="M10" s="1264"/>
      <c r="N10" s="1264"/>
      <c r="O10" s="223" t="s">
        <v>315</v>
      </c>
      <c r="P10" s="223" t="s">
        <v>311</v>
      </c>
      <c r="Q10" s="227" t="s">
        <v>315</v>
      </c>
      <c r="R10" s="223" t="s">
        <v>311</v>
      </c>
      <c r="S10" s="227" t="s">
        <v>315</v>
      </c>
      <c r="T10" s="223" t="s">
        <v>311</v>
      </c>
    </row>
    <row r="11" spans="1:32" s="230" customFormat="1" ht="12.75">
      <c r="A11" s="1394" t="s">
        <v>6</v>
      </c>
      <c r="B11" s="1395"/>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370</v>
      </c>
    </row>
    <row r="12" spans="1:20" s="230" customFormat="1" ht="20.25" customHeight="1">
      <c r="A12" s="1376" t="s">
        <v>426</v>
      </c>
      <c r="B12" s="1377"/>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386" t="s">
        <v>402</v>
      </c>
      <c r="B13" s="1387"/>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384" t="s">
        <v>36</v>
      </c>
      <c r="B14" s="1385"/>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223</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18</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371</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373</v>
      </c>
    </row>
    <row r="18" spans="1:20" s="186" customFormat="1" ht="15.75" customHeight="1">
      <c r="A18" s="208">
        <v>2</v>
      </c>
      <c r="B18" s="76" t="s">
        <v>403</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374</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375</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376</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378</v>
      </c>
      <c r="AK21" s="186" t="s">
        <v>379</v>
      </c>
      <c r="AL21" s="186" t="s">
        <v>380</v>
      </c>
      <c r="AM21" s="207" t="s">
        <v>381</v>
      </c>
    </row>
    <row r="22" spans="1:39" s="186" customFormat="1" ht="15.75" customHeight="1">
      <c r="A22" s="208">
        <v>6</v>
      </c>
      <c r="B22" s="76" t="s">
        <v>377</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383</v>
      </c>
    </row>
    <row r="23" spans="1:20" s="186" customFormat="1" ht="15.75" customHeight="1">
      <c r="A23" s="208">
        <v>7</v>
      </c>
      <c r="B23" s="76" t="s">
        <v>382</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384</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378</v>
      </c>
    </row>
    <row r="25" spans="1:36" s="186" customFormat="1" ht="15.75" customHeight="1">
      <c r="A25" s="208">
        <v>9</v>
      </c>
      <c r="B25" s="76" t="s">
        <v>385</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387</v>
      </c>
    </row>
    <row r="26" spans="1:44" s="186" customFormat="1" ht="15.75" customHeight="1">
      <c r="A26" s="208">
        <v>10</v>
      </c>
      <c r="B26" s="76" t="s">
        <v>386</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388</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390</v>
      </c>
      <c r="AI28" s="198">
        <f>82/88</f>
        <v>0.9318181818181818</v>
      </c>
    </row>
    <row r="29" spans="1:20" ht="15.75" customHeight="1">
      <c r="A29" s="188"/>
      <c r="B29" s="1259" t="s">
        <v>389</v>
      </c>
      <c r="C29" s="1259"/>
      <c r="D29" s="1259"/>
      <c r="E29" s="1259"/>
      <c r="F29" s="1259"/>
      <c r="G29" s="1259"/>
      <c r="H29" s="189"/>
      <c r="I29" s="189"/>
      <c r="J29" s="190"/>
      <c r="K29" s="189"/>
      <c r="L29" s="1266" t="s">
        <v>389</v>
      </c>
      <c r="M29" s="1266"/>
      <c r="N29" s="1266"/>
      <c r="O29" s="1266"/>
      <c r="P29" s="1266"/>
      <c r="Q29" s="1266"/>
      <c r="R29" s="1266"/>
      <c r="S29" s="1266"/>
      <c r="T29" s="1266"/>
    </row>
    <row r="30" spans="1:20" ht="15" customHeight="1">
      <c r="A30" s="188"/>
      <c r="B30" s="1272" t="s">
        <v>42</v>
      </c>
      <c r="C30" s="1272"/>
      <c r="D30" s="1272"/>
      <c r="E30" s="1272"/>
      <c r="F30" s="1272"/>
      <c r="G30" s="1272"/>
      <c r="H30" s="191"/>
      <c r="I30" s="191"/>
      <c r="J30" s="191"/>
      <c r="K30" s="191"/>
      <c r="L30" s="1275" t="s">
        <v>345</v>
      </c>
      <c r="M30" s="1275"/>
      <c r="N30" s="1275"/>
      <c r="O30" s="1275"/>
      <c r="P30" s="1275"/>
      <c r="Q30" s="1275"/>
      <c r="R30" s="1275"/>
      <c r="S30" s="1275"/>
      <c r="T30" s="1275"/>
    </row>
    <row r="31" spans="1:20" s="328" customFormat="1" ht="18.75">
      <c r="A31" s="326"/>
      <c r="B31" s="1269"/>
      <c r="C31" s="1269"/>
      <c r="D31" s="1269"/>
      <c r="E31" s="1269"/>
      <c r="F31" s="1269"/>
      <c r="G31" s="327"/>
      <c r="H31" s="327"/>
      <c r="I31" s="327"/>
      <c r="J31" s="327"/>
      <c r="K31" s="327"/>
      <c r="L31" s="1270"/>
      <c r="M31" s="1270"/>
      <c r="N31" s="1270"/>
      <c r="O31" s="1270"/>
      <c r="P31" s="1270"/>
      <c r="Q31" s="1270"/>
      <c r="R31" s="1270"/>
      <c r="S31" s="1270"/>
      <c r="T31" s="1270"/>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375" t="s">
        <v>393</v>
      </c>
      <c r="C33" s="1375"/>
      <c r="D33" s="1375"/>
      <c r="E33" s="1375"/>
      <c r="F33" s="1375"/>
      <c r="G33" s="329"/>
      <c r="H33" s="329"/>
      <c r="I33" s="329"/>
      <c r="J33" s="329"/>
      <c r="K33" s="329"/>
      <c r="L33" s="329"/>
      <c r="M33" s="329"/>
      <c r="N33" s="329"/>
      <c r="O33" s="1375" t="s">
        <v>393</v>
      </c>
      <c r="P33" s="1375"/>
      <c r="Q33" s="1375"/>
      <c r="R33" s="327"/>
      <c r="S33" s="327"/>
      <c r="T33" s="327"/>
    </row>
    <row r="34" spans="1:20" s="192" customFormat="1" ht="18.75" hidden="1">
      <c r="A34" s="243" t="s">
        <v>46</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305</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306</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318</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1142" t="s">
        <v>346</v>
      </c>
      <c r="C39" s="1142"/>
      <c r="D39" s="1142"/>
      <c r="E39" s="1142"/>
      <c r="F39" s="1142"/>
      <c r="G39" s="1142"/>
      <c r="H39" s="190"/>
      <c r="I39" s="190"/>
      <c r="J39" s="190"/>
      <c r="K39" s="190"/>
      <c r="L39" s="1143" t="s">
        <v>347</v>
      </c>
      <c r="M39" s="1143"/>
      <c r="N39" s="1143"/>
      <c r="O39" s="1143"/>
      <c r="P39" s="1143"/>
      <c r="Q39" s="1143"/>
      <c r="R39" s="1143"/>
      <c r="S39" s="1143"/>
      <c r="T39" s="1143"/>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M7:T7"/>
    <mergeCell ref="M8:N8"/>
    <mergeCell ref="F9:F10"/>
    <mergeCell ref="E8:F8"/>
    <mergeCell ref="G8:L8"/>
    <mergeCell ref="A11:B11"/>
    <mergeCell ref="S9:T9"/>
    <mergeCell ref="L31:T31"/>
    <mergeCell ref="M9:M10"/>
    <mergeCell ref="O9:P9"/>
    <mergeCell ref="O8:T8"/>
    <mergeCell ref="A6:B10"/>
    <mergeCell ref="A2:D2"/>
    <mergeCell ref="E7:L7"/>
    <mergeCell ref="L29:T29"/>
    <mergeCell ref="N9:N10"/>
    <mergeCell ref="I9:J9"/>
    <mergeCell ref="B30:G30"/>
    <mergeCell ref="A14:B14"/>
    <mergeCell ref="A13:B13"/>
    <mergeCell ref="G9:H9"/>
    <mergeCell ref="C7:C10"/>
    <mergeCell ref="D7:D10"/>
    <mergeCell ref="E9:E10"/>
    <mergeCell ref="A1:D1"/>
    <mergeCell ref="A3:D3"/>
    <mergeCell ref="A4:D4"/>
    <mergeCell ref="F5:O5"/>
    <mergeCell ref="F1:O4"/>
    <mergeCell ref="E6:T6"/>
    <mergeCell ref="C6:D6"/>
    <mergeCell ref="L39:T39"/>
    <mergeCell ref="B29:G29"/>
    <mergeCell ref="B39:G39"/>
    <mergeCell ref="O33:Q33"/>
    <mergeCell ref="A12:B12"/>
    <mergeCell ref="K9:L9"/>
    <mergeCell ref="L30:T30"/>
    <mergeCell ref="Q9:R9"/>
    <mergeCell ref="B33:F33"/>
    <mergeCell ref="B31:F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Windows User</cp:lastModifiedBy>
  <cp:lastPrinted>2018-06-04T09:19:40Z</cp:lastPrinted>
  <dcterms:created xsi:type="dcterms:W3CDTF">2004-03-07T02:36:29Z</dcterms:created>
  <dcterms:modified xsi:type="dcterms:W3CDTF">2018-06-07T02:03:21Z</dcterms:modified>
  <cp:category/>
  <cp:version/>
  <cp:contentType/>
  <cp:contentStatus/>
</cp:coreProperties>
</file>